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 activeTab="3"/>
  </bookViews>
  <sheets>
    <sheet name="Foglio1" sheetId="1" r:id="rId1"/>
    <sheet name="Foglio2" sheetId="2" r:id="rId2"/>
    <sheet name="Foglio3" sheetId="3" r:id="rId3"/>
    <sheet name="Foglio4" sheetId="4" r:id="rId4"/>
  </sheets>
  <externalReferences>
    <externalReference r:id="rId5"/>
  </externalReferences>
  <calcPr calcId="125725"/>
</workbook>
</file>

<file path=xl/calcChain.xml><?xml version="1.0" encoding="utf-8"?>
<calcChain xmlns="http://schemas.openxmlformats.org/spreadsheetml/2006/main">
  <c r="A100" i="4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G69"/>
  <c r="F69"/>
  <c r="H69" s="1"/>
  <c r="A69"/>
  <c r="H68"/>
  <c r="G68"/>
  <c r="F68"/>
  <c r="A68"/>
  <c r="G67"/>
  <c r="F67"/>
  <c r="H67" s="1"/>
  <c r="A67"/>
  <c r="H66"/>
  <c r="G66"/>
  <c r="F66"/>
  <c r="A66"/>
  <c r="G65"/>
  <c r="F65"/>
  <c r="H65" s="1"/>
  <c r="A65"/>
  <c r="H64"/>
  <c r="G64"/>
  <c r="F64"/>
  <c r="A64"/>
  <c r="G63"/>
  <c r="F63"/>
  <c r="H63" s="1"/>
  <c r="A63"/>
  <c r="H62"/>
  <c r="G62"/>
  <c r="F62"/>
  <c r="A62"/>
  <c r="G61"/>
  <c r="F61"/>
  <c r="H61" s="1"/>
  <c r="A61"/>
  <c r="H60"/>
  <c r="G60"/>
  <c r="F60"/>
  <c r="A60"/>
  <c r="G59"/>
  <c r="F59"/>
  <c r="H59" s="1"/>
  <c r="A59"/>
  <c r="H58"/>
  <c r="G58"/>
  <c r="F58"/>
  <c r="A58"/>
  <c r="G57"/>
  <c r="F57"/>
  <c r="H57" s="1"/>
  <c r="A57"/>
  <c r="H56"/>
  <c r="G56"/>
  <c r="F56"/>
  <c r="A56"/>
  <c r="G55"/>
  <c r="F55"/>
  <c r="H55" s="1"/>
  <c r="A55"/>
  <c r="H54"/>
  <c r="G54"/>
  <c r="F54"/>
  <c r="A54"/>
  <c r="G53"/>
  <c r="F53"/>
  <c r="H53" s="1"/>
  <c r="A53"/>
  <c r="H52"/>
  <c r="G52"/>
  <c r="F52"/>
  <c r="A52"/>
  <c r="G51"/>
  <c r="F51"/>
  <c r="H51" s="1"/>
  <c r="A51"/>
  <c r="H50"/>
  <c r="G50"/>
  <c r="F50"/>
  <c r="A50"/>
  <c r="G49"/>
  <c r="F49"/>
  <c r="H49" s="1"/>
  <c r="A49"/>
  <c r="H48"/>
  <c r="G48"/>
  <c r="F48"/>
  <c r="A48"/>
  <c r="G47"/>
  <c r="F47"/>
  <c r="H47" s="1"/>
  <c r="A47"/>
  <c r="H46"/>
  <c r="G46"/>
  <c r="F46"/>
  <c r="A46"/>
  <c r="G45"/>
  <c r="F45"/>
  <c r="F71" s="1"/>
  <c r="A45"/>
  <c r="H36"/>
  <c r="G36"/>
  <c r="F36"/>
  <c r="A36"/>
  <c r="G35"/>
  <c r="F35"/>
  <c r="H35" s="1"/>
  <c r="A35"/>
  <c r="H34"/>
  <c r="G34"/>
  <c r="F34"/>
  <c r="A34"/>
  <c r="G33"/>
  <c r="F33"/>
  <c r="H33" s="1"/>
  <c r="A33"/>
  <c r="H32"/>
  <c r="G32"/>
  <c r="F32"/>
  <c r="A32"/>
  <c r="G31"/>
  <c r="F31"/>
  <c r="H31" s="1"/>
  <c r="A31"/>
  <c r="H30"/>
  <c r="G30"/>
  <c r="F30"/>
  <c r="A30"/>
  <c r="G29"/>
  <c r="F29"/>
  <c r="H29" s="1"/>
  <c r="A29"/>
  <c r="H28"/>
  <c r="G28"/>
  <c r="F28"/>
  <c r="A28"/>
  <c r="G27"/>
  <c r="F27"/>
  <c r="H27" s="1"/>
  <c r="A27"/>
  <c r="H26"/>
  <c r="G26"/>
  <c r="F26"/>
  <c r="A26"/>
  <c r="G25"/>
  <c r="F25"/>
  <c r="H25" s="1"/>
  <c r="A25"/>
  <c r="H24"/>
  <c r="G24"/>
  <c r="F24"/>
  <c r="A24"/>
  <c r="G23"/>
  <c r="F23"/>
  <c r="H23" s="1"/>
  <c r="A23"/>
  <c r="H22"/>
  <c r="G22"/>
  <c r="F22"/>
  <c r="A22"/>
  <c r="G21"/>
  <c r="F21"/>
  <c r="H21" s="1"/>
  <c r="A21"/>
  <c r="H20"/>
  <c r="G20"/>
  <c r="F20"/>
  <c r="A20"/>
  <c r="G19"/>
  <c r="F19"/>
  <c r="H19" s="1"/>
  <c r="A19"/>
  <c r="H18"/>
  <c r="G18"/>
  <c r="F18"/>
  <c r="A18"/>
  <c r="G17"/>
  <c r="F17"/>
  <c r="H17" s="1"/>
  <c r="A17"/>
  <c r="H16"/>
  <c r="G16"/>
  <c r="F16"/>
  <c r="A16"/>
  <c r="G15"/>
  <c r="F15"/>
  <c r="H15" s="1"/>
  <c r="A15"/>
  <c r="H14"/>
  <c r="G14"/>
  <c r="F14"/>
  <c r="A14"/>
  <c r="G13"/>
  <c r="F13"/>
  <c r="H13" s="1"/>
  <c r="A13"/>
  <c r="H12"/>
  <c r="G12"/>
  <c r="F12"/>
  <c r="F38" s="1"/>
  <c r="A12"/>
  <c r="J5"/>
  <c r="G5"/>
  <c r="K3"/>
  <c r="K5" s="1"/>
  <c r="H42" s="1"/>
  <c r="H3"/>
  <c r="H5" s="1"/>
  <c r="H9" s="1"/>
  <c r="C3"/>
  <c r="J41" i="3"/>
  <c r="J40"/>
  <c r="J39"/>
  <c r="J38"/>
  <c r="J37"/>
  <c r="J36"/>
  <c r="J30"/>
  <c r="K30" s="1"/>
  <c r="I30"/>
  <c r="K29"/>
  <c r="J29"/>
  <c r="I29"/>
  <c r="J28"/>
  <c r="I28"/>
  <c r="K28" s="1"/>
  <c r="J27"/>
  <c r="I27"/>
  <c r="K27" s="1"/>
  <c r="J26"/>
  <c r="K26" s="1"/>
  <c r="I26"/>
  <c r="K25"/>
  <c r="J25"/>
  <c r="I25"/>
  <c r="I31" s="1"/>
  <c r="J17"/>
  <c r="I17"/>
  <c r="K17" s="1"/>
  <c r="J16"/>
  <c r="I16"/>
  <c r="K16" s="1"/>
  <c r="J15"/>
  <c r="I15"/>
  <c r="K15" s="1"/>
  <c r="K14"/>
  <c r="J14"/>
  <c r="I14"/>
  <c r="J13"/>
  <c r="I13"/>
  <c r="K13" s="1"/>
  <c r="J12"/>
  <c r="I12"/>
  <c r="I18" s="1"/>
  <c r="K5"/>
  <c r="G5"/>
  <c r="L3"/>
  <c r="L5" s="1"/>
  <c r="K22" s="1"/>
  <c r="H3"/>
  <c r="H5" s="1"/>
  <c r="K9" s="1"/>
  <c r="C3"/>
  <c r="K107" i="2"/>
  <c r="L107" s="1"/>
  <c r="G107" s="1"/>
  <c r="J107"/>
  <c r="F107"/>
  <c r="E107"/>
  <c r="C107"/>
  <c r="A107"/>
  <c r="L106"/>
  <c r="J106"/>
  <c r="G106"/>
  <c r="F106"/>
  <c r="E106"/>
  <c r="C106"/>
  <c r="A106"/>
  <c r="L105"/>
  <c r="G105" s="1"/>
  <c r="K105"/>
  <c r="J105"/>
  <c r="E105" s="1"/>
  <c r="F105"/>
  <c r="C105"/>
  <c r="A105"/>
  <c r="L104"/>
  <c r="G104" s="1"/>
  <c r="K104"/>
  <c r="J104"/>
  <c r="E104" s="1"/>
  <c r="F104"/>
  <c r="C104"/>
  <c r="A104"/>
  <c r="L103"/>
  <c r="G103" s="1"/>
  <c r="K103"/>
  <c r="J103"/>
  <c r="E103" s="1"/>
  <c r="F103"/>
  <c r="C103"/>
  <c r="A103"/>
  <c r="L102"/>
  <c r="G102" s="1"/>
  <c r="K102"/>
  <c r="J102"/>
  <c r="E102" s="1"/>
  <c r="F102"/>
  <c r="C102"/>
  <c r="A102"/>
  <c r="L101"/>
  <c r="G101" s="1"/>
  <c r="K101"/>
  <c r="J101"/>
  <c r="E101" s="1"/>
  <c r="F101"/>
  <c r="C101"/>
  <c r="A101"/>
  <c r="L100"/>
  <c r="G100" s="1"/>
  <c r="K100"/>
  <c r="J100"/>
  <c r="E100" s="1"/>
  <c r="F100"/>
  <c r="C100"/>
  <c r="A100"/>
  <c r="L99"/>
  <c r="G99" s="1"/>
  <c r="K99"/>
  <c r="J99"/>
  <c r="E99" s="1"/>
  <c r="F99"/>
  <c r="C99"/>
  <c r="A99"/>
  <c r="L98"/>
  <c r="G98" s="1"/>
  <c r="K98"/>
  <c r="J98"/>
  <c r="E98" s="1"/>
  <c r="F98"/>
  <c r="C98"/>
  <c r="A98"/>
  <c r="L97"/>
  <c r="G97" s="1"/>
  <c r="K97"/>
  <c r="J97"/>
  <c r="E97" s="1"/>
  <c r="F97"/>
  <c r="C97"/>
  <c r="A97"/>
  <c r="L96"/>
  <c r="G96" s="1"/>
  <c r="K96"/>
  <c r="J96"/>
  <c r="E96" s="1"/>
  <c r="F96"/>
  <c r="C96"/>
  <c r="A96"/>
  <c r="L95"/>
  <c r="G95" s="1"/>
  <c r="K95"/>
  <c r="J95"/>
  <c r="E95" s="1"/>
  <c r="F95"/>
  <c r="C95"/>
  <c r="A95"/>
  <c r="L94"/>
  <c r="G94" s="1"/>
  <c r="K94"/>
  <c r="J94"/>
  <c r="E94" s="1"/>
  <c r="F94"/>
  <c r="C94"/>
  <c r="A94"/>
  <c r="L93"/>
  <c r="G93" s="1"/>
  <c r="K93"/>
  <c r="J93"/>
  <c r="E93" s="1"/>
  <c r="F93"/>
  <c r="C93"/>
  <c r="A93"/>
  <c r="L92"/>
  <c r="G92" s="1"/>
  <c r="K92"/>
  <c r="J92"/>
  <c r="E92" s="1"/>
  <c r="F92"/>
  <c r="C92"/>
  <c r="A92"/>
  <c r="L91"/>
  <c r="G91" s="1"/>
  <c r="K91"/>
  <c r="J91"/>
  <c r="E91" s="1"/>
  <c r="F91"/>
  <c r="C91"/>
  <c r="A91"/>
  <c r="L90"/>
  <c r="G90" s="1"/>
  <c r="K90"/>
  <c r="J90"/>
  <c r="E90" s="1"/>
  <c r="F90"/>
  <c r="C90"/>
  <c r="A90"/>
  <c r="L89"/>
  <c r="G89" s="1"/>
  <c r="J89"/>
  <c r="F89"/>
  <c r="E89"/>
  <c r="C89"/>
  <c r="A89"/>
  <c r="L88"/>
  <c r="G88" s="1"/>
  <c r="J88"/>
  <c r="E88" s="1"/>
  <c r="F88"/>
  <c r="C88"/>
  <c r="A88"/>
  <c r="L87"/>
  <c r="G87" s="1"/>
  <c r="K87"/>
  <c r="J87"/>
  <c r="E87" s="1"/>
  <c r="F87"/>
  <c r="C87"/>
  <c r="A87"/>
  <c r="L86"/>
  <c r="G86" s="1"/>
  <c r="K86"/>
  <c r="J86"/>
  <c r="E86" s="1"/>
  <c r="F86"/>
  <c r="C86"/>
  <c r="A86"/>
  <c r="L85"/>
  <c r="G85" s="1"/>
  <c r="K85"/>
  <c r="J85"/>
  <c r="E85" s="1"/>
  <c r="F85"/>
  <c r="C85"/>
  <c r="A85"/>
  <c r="L84"/>
  <c r="G84" s="1"/>
  <c r="K84"/>
  <c r="J84"/>
  <c r="E84" s="1"/>
  <c r="F84"/>
  <c r="C84"/>
  <c r="A84"/>
  <c r="L83"/>
  <c r="G83" s="1"/>
  <c r="K83"/>
  <c r="J83"/>
  <c r="E83" s="1"/>
  <c r="F83"/>
  <c r="C83"/>
  <c r="A83"/>
  <c r="E77"/>
  <c r="C77"/>
  <c r="E76"/>
  <c r="C76"/>
  <c r="E75"/>
  <c r="C75"/>
  <c r="E74"/>
  <c r="C74"/>
  <c r="E73"/>
  <c r="C73"/>
  <c r="E72"/>
  <c r="C72"/>
  <c r="G58"/>
  <c r="E58"/>
  <c r="E27"/>
  <c r="C27"/>
  <c r="J23"/>
  <c r="I23"/>
  <c r="F23"/>
  <c r="J22"/>
  <c r="I22"/>
  <c r="F22"/>
  <c r="J21"/>
  <c r="I21"/>
  <c r="F21"/>
  <c r="J20"/>
  <c r="I20"/>
  <c r="F20"/>
  <c r="J19"/>
  <c r="I19"/>
  <c r="F19"/>
  <c r="J18"/>
  <c r="I18"/>
  <c r="F18"/>
  <c r="C12"/>
  <c r="C10"/>
  <c r="G8"/>
  <c r="C8"/>
  <c r="C40" i="1"/>
  <c r="B40"/>
  <c r="A40"/>
  <c r="C39"/>
  <c r="B39"/>
  <c r="A39"/>
  <c r="C38"/>
  <c r="B38"/>
  <c r="A38"/>
  <c r="C37"/>
  <c r="B37"/>
  <c r="A37"/>
  <c r="C36"/>
  <c r="B36"/>
  <c r="A36"/>
  <c r="C35"/>
  <c r="B35"/>
  <c r="A35"/>
  <c r="C34"/>
  <c r="B34"/>
  <c r="A34"/>
  <c r="C33"/>
  <c r="B33"/>
  <c r="A33"/>
  <c r="C32"/>
  <c r="B32"/>
  <c r="A32"/>
  <c r="C31"/>
  <c r="B31"/>
  <c r="A31"/>
  <c r="C30"/>
  <c r="B30"/>
  <c r="A30"/>
  <c r="C29"/>
  <c r="B29"/>
  <c r="A29"/>
  <c r="C28"/>
  <c r="B28"/>
  <c r="A28"/>
  <c r="C27"/>
  <c r="B27"/>
  <c r="A27"/>
  <c r="C26"/>
  <c r="B26"/>
  <c r="A26"/>
  <c r="C25"/>
  <c r="B25"/>
  <c r="A25"/>
  <c r="C24"/>
  <c r="B24"/>
  <c r="A24"/>
  <c r="C23"/>
  <c r="B23"/>
  <c r="A23"/>
  <c r="C22"/>
  <c r="B22"/>
  <c r="A22"/>
  <c r="C21"/>
  <c r="B21"/>
  <c r="A21"/>
  <c r="C20"/>
  <c r="B20"/>
  <c r="A20"/>
  <c r="C19"/>
  <c r="B19"/>
  <c r="A19"/>
  <c r="C18"/>
  <c r="B18"/>
  <c r="A18"/>
  <c r="C17"/>
  <c r="B17"/>
  <c r="A17"/>
  <c r="C16"/>
  <c r="B16"/>
  <c r="A16"/>
  <c r="C10"/>
  <c r="B10"/>
  <c r="A10"/>
  <c r="C9"/>
  <c r="B9"/>
  <c r="A9"/>
  <c r="C8"/>
  <c r="B8"/>
  <c r="A8"/>
  <c r="C7"/>
  <c r="B7"/>
  <c r="A7"/>
  <c r="C6"/>
  <c r="B6"/>
  <c r="A6"/>
  <c r="C5"/>
  <c r="B5"/>
  <c r="A5"/>
  <c r="H38" i="4" l="1"/>
  <c r="I32" s="1"/>
  <c r="J32" s="1"/>
  <c r="G96" s="1"/>
  <c r="H45"/>
  <c r="H71" s="1"/>
  <c r="I68" s="1"/>
  <c r="J68" s="1"/>
  <c r="H99" s="1"/>
  <c r="L26" i="3"/>
  <c r="M26" s="1"/>
  <c r="L37" s="1"/>
  <c r="L15"/>
  <c r="M15" s="1"/>
  <c r="I39" s="1"/>
  <c r="K39" s="1"/>
  <c r="L13"/>
  <c r="M13" s="1"/>
  <c r="I37" s="1"/>
  <c r="K37" s="1"/>
  <c r="M37" s="1"/>
  <c r="K31"/>
  <c r="L30" s="1"/>
  <c r="M30" s="1"/>
  <c r="L41" s="1"/>
  <c r="K12"/>
  <c r="K18" s="1"/>
  <c r="L14" s="1"/>
  <c r="M14" s="1"/>
  <c r="I38" s="1"/>
  <c r="K38" s="1"/>
  <c r="I51" i="4" l="1"/>
  <c r="J51" s="1"/>
  <c r="H82" s="1"/>
  <c r="I59"/>
  <c r="J59" s="1"/>
  <c r="H90" s="1"/>
  <c r="I67"/>
  <c r="J67" s="1"/>
  <c r="H98" s="1"/>
  <c r="I50"/>
  <c r="J50" s="1"/>
  <c r="H81" s="1"/>
  <c r="I58"/>
  <c r="J58" s="1"/>
  <c r="H89" s="1"/>
  <c r="I66"/>
  <c r="J66" s="1"/>
  <c r="H97" s="1"/>
  <c r="I15"/>
  <c r="J15" s="1"/>
  <c r="G79" s="1"/>
  <c r="I79" s="1"/>
  <c r="I23"/>
  <c r="J23" s="1"/>
  <c r="G87" s="1"/>
  <c r="I31"/>
  <c r="J31" s="1"/>
  <c r="G95" s="1"/>
  <c r="I95" s="1"/>
  <c r="I14"/>
  <c r="J14" s="1"/>
  <c r="G78" s="1"/>
  <c r="I22"/>
  <c r="J22" s="1"/>
  <c r="G86" s="1"/>
  <c r="I30"/>
  <c r="J30" s="1"/>
  <c r="G94" s="1"/>
  <c r="I49"/>
  <c r="J49" s="1"/>
  <c r="H80" s="1"/>
  <c r="I57"/>
  <c r="J57" s="1"/>
  <c r="H88" s="1"/>
  <c r="I65"/>
  <c r="J65" s="1"/>
  <c r="H96" s="1"/>
  <c r="I96" s="1"/>
  <c r="I48"/>
  <c r="J48" s="1"/>
  <c r="H79" s="1"/>
  <c r="I56"/>
  <c r="J56" s="1"/>
  <c r="H87" s="1"/>
  <c r="I64"/>
  <c r="J64" s="1"/>
  <c r="H95" s="1"/>
  <c r="I13"/>
  <c r="J13" s="1"/>
  <c r="G77" s="1"/>
  <c r="I77" s="1"/>
  <c r="I21"/>
  <c r="J21" s="1"/>
  <c r="G85" s="1"/>
  <c r="I85" s="1"/>
  <c r="I29"/>
  <c r="J29" s="1"/>
  <c r="G93" s="1"/>
  <c r="I12"/>
  <c r="I20"/>
  <c r="J20" s="1"/>
  <c r="G84" s="1"/>
  <c r="I28"/>
  <c r="J28" s="1"/>
  <c r="G92" s="1"/>
  <c r="I36"/>
  <c r="J36" s="1"/>
  <c r="G100" s="1"/>
  <c r="I47"/>
  <c r="J47" s="1"/>
  <c r="H78" s="1"/>
  <c r="I55"/>
  <c r="J55" s="1"/>
  <c r="H86" s="1"/>
  <c r="I63"/>
  <c r="J63" s="1"/>
  <c r="H94" s="1"/>
  <c r="I46"/>
  <c r="J46" s="1"/>
  <c r="H77" s="1"/>
  <c r="I54"/>
  <c r="J54" s="1"/>
  <c r="H85" s="1"/>
  <c r="I62"/>
  <c r="J62" s="1"/>
  <c r="H93" s="1"/>
  <c r="I19"/>
  <c r="J19" s="1"/>
  <c r="G83" s="1"/>
  <c r="I83" s="1"/>
  <c r="I27"/>
  <c r="J27" s="1"/>
  <c r="G91" s="1"/>
  <c r="I35"/>
  <c r="J35" s="1"/>
  <c r="G99" s="1"/>
  <c r="I99" s="1"/>
  <c r="I18"/>
  <c r="J18" s="1"/>
  <c r="G82" s="1"/>
  <c r="I82" s="1"/>
  <c r="I26"/>
  <c r="J26" s="1"/>
  <c r="G90" s="1"/>
  <c r="I90" s="1"/>
  <c r="I34"/>
  <c r="J34" s="1"/>
  <c r="G98" s="1"/>
  <c r="I98" s="1"/>
  <c r="I45"/>
  <c r="I53"/>
  <c r="J53" s="1"/>
  <c r="H84" s="1"/>
  <c r="I61"/>
  <c r="J61" s="1"/>
  <c r="H92" s="1"/>
  <c r="I69"/>
  <c r="J69" s="1"/>
  <c r="H100" s="1"/>
  <c r="I52"/>
  <c r="J52" s="1"/>
  <c r="H83" s="1"/>
  <c r="I60"/>
  <c r="J60" s="1"/>
  <c r="H91" s="1"/>
  <c r="I17"/>
  <c r="J17" s="1"/>
  <c r="G81" s="1"/>
  <c r="I81" s="1"/>
  <c r="I25"/>
  <c r="J25" s="1"/>
  <c r="G89" s="1"/>
  <c r="I89" s="1"/>
  <c r="I33"/>
  <c r="J33" s="1"/>
  <c r="G97" s="1"/>
  <c r="I97" s="1"/>
  <c r="I16"/>
  <c r="J16" s="1"/>
  <c r="G80" s="1"/>
  <c r="I80" s="1"/>
  <c r="I24"/>
  <c r="J24" s="1"/>
  <c r="G88" s="1"/>
  <c r="I88" s="1"/>
  <c r="M39" i="3"/>
  <c r="L16"/>
  <c r="M16" s="1"/>
  <c r="I40" s="1"/>
  <c r="K40" s="1"/>
  <c r="L27"/>
  <c r="M27" s="1"/>
  <c r="L38" s="1"/>
  <c r="M38" s="1"/>
  <c r="L29"/>
  <c r="M29" s="1"/>
  <c r="L40" s="1"/>
  <c r="N37"/>
  <c r="O37" s="1"/>
  <c r="L12"/>
  <c r="L28"/>
  <c r="M28" s="1"/>
  <c r="L39" s="1"/>
  <c r="L25"/>
  <c r="L17"/>
  <c r="M17" s="1"/>
  <c r="I41" s="1"/>
  <c r="K41" s="1"/>
  <c r="M41" s="1"/>
  <c r="I84" i="4" l="1"/>
  <c r="I86"/>
  <c r="I92"/>
  <c r="I94"/>
  <c r="I87"/>
  <c r="J45"/>
  <c r="H76" s="1"/>
  <c r="I71"/>
  <c r="I38"/>
  <c r="J12"/>
  <c r="G76" s="1"/>
  <c r="I76" s="1"/>
  <c r="I91"/>
  <c r="I100"/>
  <c r="I93"/>
  <c r="I78"/>
  <c r="N38" i="3"/>
  <c r="O38"/>
  <c r="L18"/>
  <c r="M12"/>
  <c r="I36" s="1"/>
  <c r="K36" s="1"/>
  <c r="M36" s="1"/>
  <c r="L31"/>
  <c r="M25"/>
  <c r="L36" s="1"/>
  <c r="N39"/>
  <c r="O39"/>
  <c r="N41"/>
  <c r="O41"/>
  <c r="M40"/>
  <c r="N36" l="1"/>
  <c r="O36" s="1"/>
  <c r="N40"/>
  <c r="O40" s="1"/>
</calcChain>
</file>

<file path=xl/sharedStrings.xml><?xml version="1.0" encoding="utf-8"?>
<sst xmlns="http://schemas.openxmlformats.org/spreadsheetml/2006/main" count="161" uniqueCount="135">
  <si>
    <t>UTENZE DOMESTICHE</t>
  </si>
  <si>
    <t>CATEGORIA</t>
  </si>
  <si>
    <t>TF</t>
  </si>
  <si>
    <t>TV</t>
  </si>
  <si>
    <t>UTENZE NON DOMESTICHE</t>
  </si>
  <si>
    <t>PIANO FINANZIARIO</t>
  </si>
  <si>
    <t>COSTI FISSI</t>
  </si>
  <si>
    <t>COSTI VARIABILI</t>
  </si>
  <si>
    <t>Totale parte fissa (IVA compresa)</t>
  </si>
  <si>
    <t>Totale parte variabile (IVA compresa)</t>
  </si>
  <si>
    <t xml:space="preserve">pari al </t>
  </si>
  <si>
    <t>pari al</t>
  </si>
  <si>
    <t>totale costi PF</t>
  </si>
  <si>
    <t>totale costi da riparametrare</t>
  </si>
  <si>
    <t>articolazione su utenze domestiche</t>
  </si>
  <si>
    <t>articolazione su utenze non domestiche</t>
  </si>
  <si>
    <t>DATI PER UTENZE DOMESTICHE</t>
  </si>
  <si>
    <t>superficie tot.</t>
  </si>
  <si>
    <t>numero</t>
  </si>
  <si>
    <t>mq. medi per utenza</t>
  </si>
  <si>
    <t>Utenze domestiche con 1 occupanti</t>
  </si>
  <si>
    <t>Utenze domestiche con 2 occupanti</t>
  </si>
  <si>
    <t>Utenze domestiche con 3 occupanti</t>
  </si>
  <si>
    <t>Utenze domestiche con 4 occupanti</t>
  </si>
  <si>
    <t>Utenze domestiche con 5 occupanti</t>
  </si>
  <si>
    <t>Utenze domestiche con 6 o più occupanti</t>
  </si>
  <si>
    <t>Utenze domestiche tenute a disposizione</t>
  </si>
  <si>
    <t>Ridistrubite in base alle superfici (vedi fg. "UD_Dispo.")</t>
  </si>
  <si>
    <t>TOTALE</t>
  </si>
  <si>
    <t>DATI PER UTENZE NON DOMESTICHE</t>
  </si>
  <si>
    <t>Superfici Assoggettabili</t>
  </si>
  <si>
    <t>Superfici Ridotte</t>
  </si>
  <si>
    <t>01 - Musei, biblioteche, scuole, associazioni, luoghi di culto</t>
  </si>
  <si>
    <t>02 - Campeggi, distributori carburante</t>
  </si>
  <si>
    <t xml:space="preserve">03 - Stabilimenti balneari </t>
  </si>
  <si>
    <t>04 -Esposizioni, autosaloni, magazzini e depositi senza attività di vendita diretta</t>
  </si>
  <si>
    <t>05 - Alberghi con ristorante, agriturismo con ristorazione, locali destinati  ad attività turistica ricettiva con ristorazione</t>
  </si>
  <si>
    <t>06 - Alberghi senza ristorante, affittacamere per brevi soggiorni, case ed appartamenti per vacanze, B&amp;B, residence e agriturismo senza ristorazione</t>
  </si>
  <si>
    <t>07 - Case di cura e riposo</t>
  </si>
  <si>
    <t>08 - Uffici, agenzie, studi professionali</t>
  </si>
  <si>
    <t>09 - Banche ed istituti di credito</t>
  </si>
  <si>
    <t>10 - Negozi abbigl., calzature, libreria, cartol., ferram. e altri beni durevoli</t>
  </si>
  <si>
    <t>11 - Edicola, farmacia, tabaccaio, plurilicenze</t>
  </si>
  <si>
    <t>12 - Attività artigianali tipo botteghe: falegname, idraul.,fabbro, elettric., parrucchiere</t>
  </si>
  <si>
    <t>13 - Carrozzeria, autofficina, elettrauto</t>
  </si>
  <si>
    <t>14 - Attività industriali con capannoni di produzione</t>
  </si>
  <si>
    <t>15 - Attività artigianali di produzione beni specifici</t>
  </si>
  <si>
    <t>16 - Ristoranti, trattorie, osterie, pizzerie</t>
  </si>
  <si>
    <t>17 - Bar, caffè, pasticceria</t>
  </si>
  <si>
    <t>18 - Supermercato, pane e pasta, macelleria, salumi e formaggi, generi alim.</t>
  </si>
  <si>
    <t>19 - Plurilicenze alimentari e/o miste</t>
  </si>
  <si>
    <t>20 - Ortofrutta, pescherie, fiori e piante</t>
  </si>
  <si>
    <t>21 - Discoteche, night club</t>
  </si>
  <si>
    <t>22 - Magazzini</t>
  </si>
  <si>
    <t>23 - Agriturismi con ristorante</t>
  </si>
  <si>
    <t>24 - Agriturismi senza ristorante, case vacanze, affittacamere</t>
  </si>
  <si>
    <t>25 - Cantine vinicole ed aziende di trasformazione agro-alimentare</t>
  </si>
  <si>
    <t>SCELTE PER UTENZE DOMESTICHE</t>
  </si>
  <si>
    <t>Coefficiente per parte fissa (Centro, pop. &lt; 5.000 abitanti)</t>
  </si>
  <si>
    <t xml:space="preserve">fisso da tabella </t>
  </si>
  <si>
    <t>Utenze domestiche con 1 componenti nucleo familiare</t>
  </si>
  <si>
    <t>Utenze domestiche con 2 componenti nucleo familiare</t>
  </si>
  <si>
    <t>Utenze domestiche con 3 componenti nucleo familiare</t>
  </si>
  <si>
    <t>Utenze domestiche con 4 componenti nucleo familiare</t>
  </si>
  <si>
    <t>Utenze domestiche con 5 componenti nucleo familiare</t>
  </si>
  <si>
    <t>Utenze domestiche con 6 o più componenti nucleo familiare</t>
  </si>
  <si>
    <t>Coefficiente scelto per parte variabile (Centro, pop. &lt; 5.000 abitanti)</t>
  </si>
  <si>
    <t>scelta operata</t>
  </si>
  <si>
    <t>% intervallo</t>
  </si>
  <si>
    <t>+o- 50%</t>
  </si>
  <si>
    <t>SCELTE PER UTENZE NON DOMESTICHE</t>
  </si>
  <si>
    <t>coefficiente scelto DPR 158</t>
  </si>
  <si>
    <t>Coefficiente per parte variabile (Centro, pop. &lt; 5.000 abitanti)</t>
  </si>
  <si>
    <t>kg/mq. anno scelto DPR158</t>
  </si>
  <si>
    <t>% intervallo Kc</t>
  </si>
  <si>
    <t>Kc</t>
  </si>
  <si>
    <t>% intervallo Kd</t>
  </si>
  <si>
    <t>Kd</t>
  </si>
  <si>
    <t>Coeff. della cat. 4</t>
  </si>
  <si>
    <t>Coeff. della cat. 5</t>
  </si>
  <si>
    <t>Coeff. della cat. 6</t>
  </si>
  <si>
    <t>Coeff. della cat. 15</t>
  </si>
  <si>
    <t xml:space="preserve">Totale costi </t>
  </si>
  <si>
    <t>Totale costi Fissi</t>
  </si>
  <si>
    <t>Totale costi Variabili</t>
  </si>
  <si>
    <t>PARTE FISSA</t>
  </si>
  <si>
    <t>Totale costi fissi attribuibili alle utenze domestiche</t>
  </si>
  <si>
    <t>superfici</t>
  </si>
  <si>
    <t>coefficiente fisso DPR 158</t>
  </si>
  <si>
    <t>superfici riparametrate</t>
  </si>
  <si>
    <t>ripartizione costi fissi per classe di abitanti</t>
  </si>
  <si>
    <t>Tariffa fissa €/mq.</t>
  </si>
  <si>
    <t>Superficie totale utenze domestiche con 1 componenti nucleo familiare</t>
  </si>
  <si>
    <t>Superficie totale utenze domestiche con 2 componenti nucleo familiare</t>
  </si>
  <si>
    <t>Superficie totale utenze domestiche con 3 componenti nucleo familiare</t>
  </si>
  <si>
    <t>Superficie totale utenze domestiche con 4 componenti nucleo familiare</t>
  </si>
  <si>
    <t>Superficie totale utenze domestiche con 5 componenti nucleo familiare</t>
  </si>
  <si>
    <t>Superficie totale utenze domestiche con 6 o più componenti nucleo familiare</t>
  </si>
  <si>
    <t>PARTE VARIABILE</t>
  </si>
  <si>
    <t>Totale costi variabili attribuibili alle utenze domestiche</t>
  </si>
  <si>
    <t>numero utenze per classe</t>
  </si>
  <si>
    <t>numero utenze riparametrato</t>
  </si>
  <si>
    <t>ripartizione costi variabili per classe di abitanti</t>
  </si>
  <si>
    <t>Tariffa variabile €/utenza</t>
  </si>
  <si>
    <t>Numero totale utenze domestiche con 1 componenti nucleo familiare</t>
  </si>
  <si>
    <t>Numero totale utenze domestiche con 2 componenti nucleo familiare</t>
  </si>
  <si>
    <t>Numero totale utenze domestiche con 3 componenti nucleo familiare</t>
  </si>
  <si>
    <t>Numero totale utenze domestiche con 4 componenti nucleo familiare</t>
  </si>
  <si>
    <t>Numero totale utenze domestiche con 5 componenti nucleo familiare</t>
  </si>
  <si>
    <t>Numero totale utenze domestiche con 6 o più componenti nucleo familiare</t>
  </si>
  <si>
    <t>SINTESI</t>
  </si>
  <si>
    <t>Tari 2020</t>
  </si>
  <si>
    <t>riduzione</t>
  </si>
  <si>
    <t>costi fissi €/mq. per classe</t>
  </si>
  <si>
    <t>totale costi fissi</t>
  </si>
  <si>
    <t>ripartizione costi variabili per utenza</t>
  </si>
  <si>
    <t>totale tariffa per classe</t>
  </si>
  <si>
    <t>imposta prov.le (5%)</t>
  </si>
  <si>
    <t>TOTALE PREV. 2020</t>
  </si>
  <si>
    <t>UD con 1 componenti</t>
  </si>
  <si>
    <t xml:space="preserve">UD con 2 componenti </t>
  </si>
  <si>
    <t xml:space="preserve">UD con 3 componenti </t>
  </si>
  <si>
    <t xml:space="preserve">UD con 4 componenti </t>
  </si>
  <si>
    <t xml:space="preserve">UD con 5 componenti </t>
  </si>
  <si>
    <t xml:space="preserve">UD con 6 o più componenti </t>
  </si>
  <si>
    <t>Totale costi</t>
  </si>
  <si>
    <t>Totale costi fissi attribuibili alle utenze non domestiche</t>
  </si>
  <si>
    <t>superfici assoggettabili</t>
  </si>
  <si>
    <t>ripartizione costi in classi di attività</t>
  </si>
  <si>
    <t>Totale costi variabili attribuibili alle utenze non domestiche</t>
  </si>
  <si>
    <t>parametro kg/mq. anno scelto DPR 158</t>
  </si>
  <si>
    <t>kg./anno ottenuti</t>
  </si>
  <si>
    <t>ripartizione costi per classe di attività</t>
  </si>
  <si>
    <t>costi variabili €/mq. per classe</t>
  </si>
  <si>
    <t>totale al mq.</t>
  </si>
</sst>
</file>

<file path=xl/styles.xml><?xml version="1.0" encoding="utf-8"?>
<styleSheet xmlns="http://schemas.openxmlformats.org/spreadsheetml/2006/main">
  <numFmts count="1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&quot;€&quot;\ * #,##0.00_-;\-&quot;€&quot;\ * #,##0.00_-;_-&quot;€&quot;\ * &quot;-&quot;??_-;_-@_-"/>
    <numFmt numFmtId="165" formatCode="_-&quot;€&quot;\ * #,##0.0000_-;\-&quot;€&quot;\ * #,##0.0000_-;_-&quot;€&quot;\ * &quot;-&quot;??_-;_-@_-"/>
    <numFmt numFmtId="166" formatCode="_-&quot;€&quot;\ * #,##0.00000_-;\-&quot;€&quot;\ * #,##0.00000_-;_-&quot;€&quot;\ * &quot;-&quot;??_-;_-@_-"/>
    <numFmt numFmtId="167" formatCode="_-* #,##0.00_-;\-* #,##0.00_-;_-* &quot;-&quot;??_-;_-@_-"/>
    <numFmt numFmtId="168" formatCode="_-* #,##0_-;\-* #,##0_-;_-* &quot;-&quot;??_-;_-@_-"/>
    <numFmt numFmtId="169" formatCode="#,##0.00000_ ;\-#,##0.00000\ "/>
    <numFmt numFmtId="170" formatCode="0.00000"/>
    <numFmt numFmtId="171" formatCode="0.0000"/>
    <numFmt numFmtId="172" formatCode="0.0%"/>
    <numFmt numFmtId="173" formatCode="_-* #,##0.00000_-;\-* #,##0.00000_-;_-* &quot;-&quot;??_-;_-@_-"/>
    <numFmt numFmtId="174" formatCode="_-[$€-2]\ * #,##0.00_-;\-[$€-2]\ * #,##0.00_-;_-[$€-2]\ * &quot;-&quot;??_-"/>
    <numFmt numFmtId="175" formatCode="_-* #,##0.0000_-;\-* #,##0.0000_-;_-* &quot;-&quot;??_-;_-@_-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9"/>
      <color rgb="FF0070C0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B050"/>
      <name val="Calibri"/>
      <family val="2"/>
      <scheme val="minor"/>
    </font>
    <font>
      <sz val="10"/>
      <color theme="1"/>
      <name val="Verdana"/>
      <family val="2"/>
    </font>
    <font>
      <sz val="10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4A7"/>
        <bgColor indexed="64"/>
      </patternFill>
    </fill>
    <fill>
      <patternFill patternType="solid">
        <fgColor theme="9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4" fontId="21" fillId="0" borderId="0" applyFont="0" applyFill="0" applyBorder="0" applyAlignment="0" applyProtection="0"/>
  </cellStyleXfs>
  <cellXfs count="250">
    <xf numFmtId="0" fontId="0" fillId="0" borderId="0" xfId="0"/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0" fillId="0" borderId="4" xfId="0" applyBorder="1"/>
    <xf numFmtId="165" fontId="1" fillId="0" borderId="5" xfId="2" applyNumberFormat="1" applyBorder="1"/>
    <xf numFmtId="165" fontId="1" fillId="0" borderId="6" xfId="2" applyNumberFormat="1" applyBorder="1"/>
    <xf numFmtId="0" fontId="0" fillId="0" borderId="7" xfId="0" applyBorder="1"/>
    <xf numFmtId="165" fontId="1" fillId="0" borderId="8" xfId="2" applyNumberFormat="1" applyBorder="1"/>
    <xf numFmtId="165" fontId="1" fillId="0" borderId="9" xfId="2" applyNumberFormat="1" applyBorder="1"/>
    <xf numFmtId="0" fontId="0" fillId="0" borderId="10" xfId="0" applyBorder="1"/>
    <xf numFmtId="165" fontId="1" fillId="0" borderId="11" xfId="2" applyNumberFormat="1" applyBorder="1"/>
    <xf numFmtId="165" fontId="1" fillId="0" borderId="12" xfId="2" applyNumberFormat="1" applyBorder="1"/>
    <xf numFmtId="0" fontId="5" fillId="4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left"/>
    </xf>
    <xf numFmtId="166" fontId="1" fillId="0" borderId="5" xfId="2" applyNumberFormat="1" applyBorder="1"/>
    <xf numFmtId="166" fontId="1" fillId="0" borderId="6" xfId="2" applyNumberFormat="1" applyBorder="1"/>
    <xf numFmtId="166" fontId="1" fillId="0" borderId="0" xfId="2" applyNumberFormat="1"/>
    <xf numFmtId="0" fontId="0" fillId="0" borderId="7" xfId="0" applyBorder="1" applyAlignment="1">
      <alignment horizontal="left"/>
    </xf>
    <xf numFmtId="166" fontId="1" fillId="0" borderId="8" xfId="2" applyNumberFormat="1" applyBorder="1"/>
    <xf numFmtId="166" fontId="1" fillId="0" borderId="9" xfId="2" applyNumberFormat="1" applyBorder="1"/>
    <xf numFmtId="0" fontId="0" fillId="0" borderId="13" xfId="0" applyBorder="1" applyAlignment="1">
      <alignment horizontal="left"/>
    </xf>
    <xf numFmtId="166" fontId="1" fillId="0" borderId="14" xfId="2" applyNumberFormat="1" applyBorder="1"/>
    <xf numFmtId="166" fontId="1" fillId="0" borderId="15" xfId="2" applyNumberFormat="1" applyBorder="1"/>
    <xf numFmtId="0" fontId="2" fillId="0" borderId="4" xfId="0" applyFont="1" applyBorder="1" applyAlignment="1">
      <alignment horizontal="left"/>
    </xf>
    <xf numFmtId="166" fontId="1" fillId="0" borderId="16" xfId="2" applyNumberFormat="1" applyBorder="1"/>
    <xf numFmtId="166" fontId="1" fillId="0" borderId="17" xfId="2" applyNumberFormat="1" applyBorder="1"/>
    <xf numFmtId="166" fontId="1" fillId="0" borderId="18" xfId="2" applyNumberFormat="1" applyBorder="1"/>
    <xf numFmtId="0" fontId="2" fillId="0" borderId="7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166" fontId="1" fillId="0" borderId="11" xfId="2" applyNumberFormat="1" applyBorder="1"/>
    <xf numFmtId="166" fontId="1" fillId="0" borderId="12" xfId="2" applyNumberFormat="1" applyBorder="1"/>
    <xf numFmtId="49" fontId="0" fillId="0" borderId="7" xfId="0" applyNumberFormat="1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5" fillId="6" borderId="3" xfId="0" applyFont="1" applyFill="1" applyBorder="1" applyAlignment="1">
      <alignment horizontal="center" vertical="center"/>
    </xf>
    <xf numFmtId="0" fontId="0" fillId="0" borderId="0" xfId="0" applyAlignment="1">
      <alignment vertical="top" wrapText="1"/>
    </xf>
    <xf numFmtId="0" fontId="6" fillId="0" borderId="0" xfId="0" applyFont="1" applyAlignment="1">
      <alignment horizontal="center" vertical="center" wrapText="1"/>
    </xf>
    <xf numFmtId="0" fontId="6" fillId="0" borderId="0" xfId="0" quotePrefix="1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8" fillId="0" borderId="3" xfId="0" applyFont="1" applyBorder="1" applyAlignment="1">
      <alignment vertical="top" wrapText="1"/>
    </xf>
    <xf numFmtId="164" fontId="8" fillId="0" borderId="3" xfId="2" applyNumberFormat="1" applyFont="1" applyBorder="1" applyAlignment="1">
      <alignment vertical="top" wrapText="1"/>
    </xf>
    <xf numFmtId="0" fontId="8" fillId="0" borderId="3" xfId="0" applyFont="1" applyBorder="1" applyAlignment="1">
      <alignment horizontal="right" vertical="top" wrapText="1"/>
    </xf>
    <xf numFmtId="10" fontId="8" fillId="0" borderId="3" xfId="1" applyNumberFormat="1" applyFont="1" applyBorder="1" applyAlignment="1">
      <alignment vertical="top" wrapText="1"/>
    </xf>
    <xf numFmtId="167" fontId="0" fillId="0" borderId="0" xfId="1" applyNumberFormat="1" applyFont="1" applyAlignment="1">
      <alignment horizontal="right" vertical="top" wrapText="1"/>
    </xf>
    <xf numFmtId="164" fontId="0" fillId="0" borderId="0" xfId="2" applyNumberFormat="1" applyFont="1" applyAlignment="1">
      <alignment vertical="top" wrapText="1"/>
    </xf>
    <xf numFmtId="0" fontId="9" fillId="0" borderId="0" xfId="0" applyFont="1" applyAlignment="1">
      <alignment vertical="top"/>
    </xf>
    <xf numFmtId="0" fontId="0" fillId="0" borderId="0" xfId="0" applyAlignment="1">
      <alignment horizontal="right" vertical="top" wrapText="1"/>
    </xf>
    <xf numFmtId="10" fontId="0" fillId="7" borderId="19" xfId="0" applyNumberFormat="1" applyFill="1" applyBorder="1" applyAlignment="1">
      <alignment horizontal="center" vertical="top" wrapText="1"/>
    </xf>
    <xf numFmtId="10" fontId="10" fillId="0" borderId="0" xfId="0" applyNumberFormat="1" applyFont="1" applyAlignment="1">
      <alignment vertical="top" wrapText="1"/>
    </xf>
    <xf numFmtId="0" fontId="10" fillId="0" borderId="0" xfId="0" applyFont="1" applyAlignment="1">
      <alignment horizontal="left" vertical="top" wrapText="1"/>
    </xf>
    <xf numFmtId="10" fontId="0" fillId="7" borderId="20" xfId="0" applyNumberFormat="1" applyFill="1" applyBorder="1" applyAlignment="1">
      <alignment horizontal="center" vertical="top" wrapText="1"/>
    </xf>
    <xf numFmtId="10" fontId="0" fillId="0" borderId="0" xfId="0" applyNumberFormat="1"/>
    <xf numFmtId="0" fontId="0" fillId="2" borderId="1" xfId="0" applyFill="1" applyBorder="1" applyAlignment="1">
      <alignment vertical="top"/>
    </xf>
    <xf numFmtId="0" fontId="0" fillId="2" borderId="2" xfId="0" applyFill="1" applyBorder="1" applyAlignment="1">
      <alignment vertical="top" wrapText="1"/>
    </xf>
    <xf numFmtId="167" fontId="0" fillId="2" borderId="2" xfId="1" applyNumberFormat="1" applyFont="1" applyFill="1" applyBorder="1"/>
    <xf numFmtId="0" fontId="9" fillId="2" borderId="2" xfId="0" applyFont="1" applyFill="1" applyBorder="1"/>
    <xf numFmtId="0" fontId="0" fillId="2" borderId="21" xfId="0" applyFill="1" applyBorder="1"/>
    <xf numFmtId="0" fontId="9" fillId="0" borderId="0" xfId="0" applyFont="1" applyAlignment="1">
      <alignment horizontal="right" vertical="top" wrapText="1"/>
    </xf>
    <xf numFmtId="0" fontId="9" fillId="0" borderId="0" xfId="0" applyFont="1" applyAlignment="1">
      <alignment horizontal="center"/>
    </xf>
    <xf numFmtId="167" fontId="0" fillId="0" borderId="0" xfId="1" applyNumberFormat="1" applyFont="1"/>
    <xf numFmtId="4" fontId="9" fillId="7" borderId="22" xfId="0" applyNumberFormat="1" applyFont="1" applyFill="1" applyBorder="1"/>
    <xf numFmtId="0" fontId="9" fillId="7" borderId="23" xfId="0" applyFont="1" applyFill="1" applyBorder="1"/>
    <xf numFmtId="4" fontId="9" fillId="7" borderId="24" xfId="1" applyNumberFormat="1" applyFont="1" applyFill="1" applyBorder="1" applyAlignment="1">
      <alignment horizontal="right"/>
    </xf>
    <xf numFmtId="2" fontId="0" fillId="0" borderId="0" xfId="0" applyNumberFormat="1" applyAlignment="1">
      <alignment horizontal="center"/>
    </xf>
    <xf numFmtId="167" fontId="1" fillId="0" borderId="0" xfId="1" applyNumberFormat="1"/>
    <xf numFmtId="167" fontId="4" fillId="0" borderId="0" xfId="0" applyNumberFormat="1" applyFont="1"/>
    <xf numFmtId="168" fontId="0" fillId="0" borderId="0" xfId="0" applyNumberFormat="1"/>
    <xf numFmtId="4" fontId="9" fillId="7" borderId="25" xfId="0" applyNumberFormat="1" applyFont="1" applyFill="1" applyBorder="1"/>
    <xf numFmtId="0" fontId="9" fillId="7" borderId="0" xfId="0" applyFont="1" applyFill="1"/>
    <xf numFmtId="4" fontId="9" fillId="7" borderId="26" xfId="1" applyNumberFormat="1" applyFont="1" applyFill="1" applyBorder="1" applyAlignment="1">
      <alignment horizontal="right"/>
    </xf>
    <xf numFmtId="4" fontId="9" fillId="7" borderId="27" xfId="0" applyNumberFormat="1" applyFont="1" applyFill="1" applyBorder="1"/>
    <xf numFmtId="0" fontId="9" fillId="7" borderId="28" xfId="0" applyFont="1" applyFill="1" applyBorder="1"/>
    <xf numFmtId="4" fontId="9" fillId="7" borderId="29" xfId="1" applyNumberFormat="1" applyFont="1" applyFill="1" applyBorder="1" applyAlignment="1">
      <alignment horizontal="right"/>
    </xf>
    <xf numFmtId="4" fontId="0" fillId="0" borderId="2" xfId="0" applyNumberFormat="1" applyBorder="1"/>
    <xf numFmtId="0" fontId="0" fillId="0" borderId="2" xfId="0" applyBorder="1"/>
    <xf numFmtId="4" fontId="1" fillId="0" borderId="2" xfId="1" applyNumberFormat="1" applyBorder="1" applyAlignment="1">
      <alignment horizontal="right"/>
    </xf>
    <xf numFmtId="167" fontId="0" fillId="0" borderId="0" xfId="0" applyNumberFormat="1"/>
    <xf numFmtId="4" fontId="0" fillId="4" borderId="27" xfId="0" applyNumberFormat="1" applyFill="1" applyBorder="1"/>
    <xf numFmtId="0" fontId="0" fillId="4" borderId="28" xfId="0" applyFill="1" applyBorder="1"/>
    <xf numFmtId="4" fontId="1" fillId="4" borderId="29" xfId="1" applyNumberFormat="1" applyFill="1" applyBorder="1" applyAlignment="1">
      <alignment horizontal="right"/>
    </xf>
    <xf numFmtId="0" fontId="0" fillId="0" borderId="0" xfId="0" applyAlignment="1">
      <alignment horizontal="left" vertical="center"/>
    </xf>
    <xf numFmtId="167" fontId="9" fillId="0" borderId="0" xfId="1" applyNumberFormat="1" applyFont="1"/>
    <xf numFmtId="4" fontId="0" fillId="7" borderId="27" xfId="0" applyNumberFormat="1" applyFill="1" applyBorder="1" applyAlignment="1">
      <alignment vertical="top" wrapText="1"/>
    </xf>
    <xf numFmtId="0" fontId="0" fillId="7" borderId="28" xfId="0" applyFill="1" applyBorder="1" applyAlignment="1">
      <alignment vertical="top" wrapText="1"/>
    </xf>
    <xf numFmtId="4" fontId="0" fillId="7" borderId="29" xfId="0" applyNumberFormat="1" applyFill="1" applyBorder="1" applyAlignment="1">
      <alignment horizontal="right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0" fillId="4" borderId="1" xfId="0" applyFill="1" applyBorder="1" applyAlignment="1">
      <alignment vertical="top"/>
    </xf>
    <xf numFmtId="0" fontId="0" fillId="4" borderId="2" xfId="0" applyFill="1" applyBorder="1" applyAlignment="1">
      <alignment vertical="top" wrapText="1"/>
    </xf>
    <xf numFmtId="0" fontId="0" fillId="4" borderId="21" xfId="0" applyFill="1" applyBorder="1"/>
    <xf numFmtId="0" fontId="9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vertical="top" wrapText="1"/>
    </xf>
    <xf numFmtId="167" fontId="0" fillId="7" borderId="18" xfId="1" applyNumberFormat="1" applyFont="1" applyFill="1" applyBorder="1"/>
    <xf numFmtId="167" fontId="11" fillId="0" borderId="0" xfId="1" applyNumberFormat="1" applyFont="1" applyAlignment="1">
      <alignment vertical="top" wrapText="1"/>
    </xf>
    <xf numFmtId="0" fontId="13" fillId="0" borderId="0" xfId="0" applyFont="1"/>
    <xf numFmtId="167" fontId="13" fillId="0" borderId="0" xfId="0" applyNumberFormat="1" applyFont="1" applyAlignment="1">
      <alignment vertical="top" wrapText="1"/>
    </xf>
    <xf numFmtId="167" fontId="13" fillId="0" borderId="0" xfId="0" applyNumberFormat="1" applyFont="1"/>
    <xf numFmtId="167" fontId="14" fillId="0" borderId="0" xfId="0" applyNumberFormat="1" applyFont="1" applyAlignment="1">
      <alignment vertical="top" wrapText="1"/>
    </xf>
    <xf numFmtId="0" fontId="14" fillId="0" borderId="0" xfId="0" applyFont="1"/>
    <xf numFmtId="168" fontId="0" fillId="4" borderId="3" xfId="1" applyNumberFormat="1" applyFont="1" applyFill="1" applyBorder="1"/>
    <xf numFmtId="0" fontId="13" fillId="0" borderId="0" xfId="0" applyFont="1" applyAlignment="1">
      <alignment vertical="top" wrapText="1"/>
    </xf>
    <xf numFmtId="168" fontId="0" fillId="0" borderId="0" xfId="1" applyNumberFormat="1" applyFont="1"/>
    <xf numFmtId="167" fontId="0" fillId="0" borderId="0" xfId="0" applyNumberFormat="1" applyAlignment="1">
      <alignment vertical="top" wrapText="1"/>
    </xf>
    <xf numFmtId="0" fontId="3" fillId="2" borderId="1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/>
    </xf>
    <xf numFmtId="0" fontId="3" fillId="2" borderId="21" xfId="0" applyFont="1" applyFill="1" applyBorder="1" applyAlignment="1">
      <alignment horizontal="center" vertical="top"/>
    </xf>
    <xf numFmtId="0" fontId="9" fillId="8" borderId="0" xfId="0" applyFont="1" applyFill="1" applyAlignment="1">
      <alignment horizontal="left"/>
    </xf>
    <xf numFmtId="0" fontId="0" fillId="8" borderId="0" xfId="0" applyFill="1" applyAlignment="1">
      <alignment vertical="top" wrapText="1"/>
    </xf>
    <xf numFmtId="0" fontId="9" fillId="0" borderId="3" xfId="0" applyFont="1" applyBorder="1" applyAlignment="1">
      <alignment horizontal="center" vertical="top" wrapText="1"/>
    </xf>
    <xf numFmtId="2" fontId="0" fillId="0" borderId="0" xfId="0" applyNumberFormat="1" applyAlignment="1">
      <alignment horizontal="center" vertical="top"/>
    </xf>
    <xf numFmtId="2" fontId="0" fillId="0" borderId="0" xfId="0" applyNumberFormat="1" applyAlignment="1">
      <alignment horizontal="center" vertical="top" wrapText="1"/>
    </xf>
    <xf numFmtId="0" fontId="15" fillId="0" borderId="0" xfId="0" applyFont="1"/>
    <xf numFmtId="0" fontId="9" fillId="9" borderId="0" xfId="0" applyFont="1" applyFill="1" applyAlignment="1">
      <alignment vertical="top"/>
    </xf>
    <xf numFmtId="0" fontId="0" fillId="9" borderId="0" xfId="0" applyFill="1" applyAlignment="1">
      <alignment vertical="top"/>
    </xf>
    <xf numFmtId="0" fontId="9" fillId="10" borderId="3" xfId="0" applyFont="1" applyFill="1" applyBorder="1" applyAlignment="1">
      <alignment horizontal="center" vertical="top" wrapText="1"/>
    </xf>
    <xf numFmtId="0" fontId="0" fillId="11" borderId="3" xfId="0" quotePrefix="1" applyFill="1" applyBorder="1" applyAlignment="1">
      <alignment horizontal="center" vertical="center" wrapText="1"/>
    </xf>
    <xf numFmtId="9" fontId="16" fillId="10" borderId="19" xfId="3" applyFont="1" applyFill="1" applyBorder="1" applyAlignment="1">
      <alignment horizontal="center" vertical="top" wrapText="1"/>
    </xf>
    <xf numFmtId="0" fontId="17" fillId="0" borderId="0" xfId="0" applyFont="1" applyAlignment="1">
      <alignment vertical="top" wrapText="1"/>
    </xf>
    <xf numFmtId="2" fontId="0" fillId="12" borderId="30" xfId="0" applyNumberFormat="1" applyFill="1" applyBorder="1" applyAlignment="1">
      <alignment horizontal="center"/>
    </xf>
    <xf numFmtId="9" fontId="16" fillId="10" borderId="18" xfId="3" applyFont="1" applyFill="1" applyBorder="1" applyAlignment="1">
      <alignment horizontal="center" vertical="top" wrapText="1"/>
    </xf>
    <xf numFmtId="2" fontId="0" fillId="12" borderId="31" xfId="0" applyNumberFormat="1" applyFill="1" applyBorder="1" applyAlignment="1">
      <alignment horizontal="center"/>
    </xf>
    <xf numFmtId="9" fontId="16" fillId="10" borderId="20" xfId="3" applyFont="1" applyFill="1" applyBorder="1" applyAlignment="1">
      <alignment horizontal="center" vertical="top" wrapText="1"/>
    </xf>
    <xf numFmtId="2" fontId="0" fillId="12" borderId="32" xfId="0" applyNumberFormat="1" applyFill="1" applyBorder="1" applyAlignment="1">
      <alignment horizontal="center"/>
    </xf>
    <xf numFmtId="9" fontId="16" fillId="0" borderId="0" xfId="3" applyFont="1" applyAlignment="1">
      <alignment horizontal="center" vertical="top" wrapText="1"/>
    </xf>
    <xf numFmtId="0" fontId="3" fillId="4" borderId="1" xfId="0" applyFont="1" applyFill="1" applyBorder="1" applyAlignment="1">
      <alignment horizontal="center" vertical="top"/>
    </xf>
    <xf numFmtId="0" fontId="3" fillId="4" borderId="2" xfId="0" applyFont="1" applyFill="1" applyBorder="1" applyAlignment="1">
      <alignment horizontal="center" vertical="top"/>
    </xf>
    <xf numFmtId="0" fontId="3" fillId="4" borderId="21" xfId="0" applyFont="1" applyFill="1" applyBorder="1" applyAlignment="1">
      <alignment horizontal="center" vertical="top"/>
    </xf>
    <xf numFmtId="0" fontId="9" fillId="8" borderId="1" xfId="0" applyFont="1" applyFill="1" applyBorder="1" applyAlignment="1">
      <alignment horizontal="center" vertical="center"/>
    </xf>
    <xf numFmtId="0" fontId="9" fillId="8" borderId="2" xfId="0" applyFont="1" applyFill="1" applyBorder="1" applyAlignment="1">
      <alignment horizontal="center" vertical="center"/>
    </xf>
    <xf numFmtId="0" fontId="9" fillId="8" borderId="21" xfId="0" applyFont="1" applyFill="1" applyBorder="1" applyAlignment="1">
      <alignment horizontal="center" vertical="center"/>
    </xf>
    <xf numFmtId="0" fontId="9" fillId="9" borderId="3" xfId="0" applyFont="1" applyFill="1" applyBorder="1" applyAlignment="1">
      <alignment horizontal="center" vertical="center" wrapText="1"/>
    </xf>
    <xf numFmtId="0" fontId="9" fillId="10" borderId="3" xfId="0" applyFont="1" applyFill="1" applyBorder="1" applyAlignment="1">
      <alignment horizontal="center" vertical="center" wrapText="1"/>
    </xf>
    <xf numFmtId="0" fontId="0" fillId="0" borderId="25" xfId="0" applyBorder="1"/>
    <xf numFmtId="2" fontId="0" fillId="0" borderId="18" xfId="0" applyNumberFormat="1" applyBorder="1" applyAlignment="1">
      <alignment horizontal="center"/>
    </xf>
    <xf numFmtId="0" fontId="9" fillId="0" borderId="26" xfId="0" applyFont="1" applyBorder="1" applyAlignment="1">
      <alignment horizontal="right" vertical="top" wrapText="1"/>
    </xf>
    <xf numFmtId="0" fontId="16" fillId="10" borderId="19" xfId="0" applyFont="1" applyFill="1" applyBorder="1" applyAlignment="1">
      <alignment horizontal="center" vertical="top" wrapText="1"/>
    </xf>
    <xf numFmtId="2" fontId="16" fillId="0" borderId="19" xfId="0" applyNumberFormat="1" applyFont="1" applyBorder="1" applyAlignment="1">
      <alignment horizontal="center" vertical="center" wrapText="1"/>
    </xf>
    <xf numFmtId="0" fontId="16" fillId="10" borderId="18" xfId="0" applyFont="1" applyFill="1" applyBorder="1" applyAlignment="1">
      <alignment horizontal="center" vertical="top" wrapText="1"/>
    </xf>
    <xf numFmtId="2" fontId="16" fillId="0" borderId="18" xfId="0" applyNumberFormat="1" applyFont="1" applyBorder="1" applyAlignment="1">
      <alignment horizontal="center" vertical="center" wrapText="1"/>
    </xf>
    <xf numFmtId="0" fontId="2" fillId="0" borderId="22" xfId="0" applyFont="1" applyBorder="1"/>
    <xf numFmtId="0" fontId="2" fillId="0" borderId="23" xfId="0" applyFont="1" applyBorder="1" applyAlignment="1">
      <alignment vertical="top" wrapText="1"/>
    </xf>
    <xf numFmtId="0" fontId="10" fillId="0" borderId="23" xfId="0" applyFont="1" applyBorder="1" applyAlignment="1">
      <alignment horizontal="right" vertical="top" wrapText="1"/>
    </xf>
    <xf numFmtId="0" fontId="2" fillId="0" borderId="24" xfId="0" applyFont="1" applyBorder="1" applyAlignment="1">
      <alignment vertical="top" wrapText="1"/>
    </xf>
    <xf numFmtId="2" fontId="2" fillId="0" borderId="19" xfId="0" applyNumberFormat="1" applyFont="1" applyBorder="1" applyAlignment="1">
      <alignment horizontal="center"/>
    </xf>
    <xf numFmtId="0" fontId="10" fillId="0" borderId="19" xfId="0" applyFont="1" applyBorder="1" applyAlignment="1">
      <alignment horizontal="right" vertical="top" wrapText="1"/>
    </xf>
    <xf numFmtId="0" fontId="2" fillId="0" borderId="18" xfId="0" applyFont="1" applyBorder="1"/>
    <xf numFmtId="0" fontId="18" fillId="10" borderId="19" xfId="0" applyFont="1" applyFill="1" applyBorder="1" applyAlignment="1">
      <alignment horizontal="center" vertical="top" wrapText="1"/>
    </xf>
    <xf numFmtId="2" fontId="18" fillId="0" borderId="19" xfId="0" applyNumberFormat="1" applyFont="1" applyBorder="1" applyAlignment="1">
      <alignment horizontal="center" vertical="center" wrapText="1"/>
    </xf>
    <xf numFmtId="0" fontId="2" fillId="0" borderId="25" xfId="0" applyFont="1" applyBorder="1"/>
    <xf numFmtId="0" fontId="2" fillId="0" borderId="0" xfId="0" applyFont="1" applyAlignment="1">
      <alignment vertical="top" wrapText="1"/>
    </xf>
    <xf numFmtId="0" fontId="10" fillId="0" borderId="0" xfId="0" applyFont="1" applyAlignment="1">
      <alignment horizontal="right" vertical="top" wrapText="1"/>
    </xf>
    <xf numFmtId="0" fontId="2" fillId="0" borderId="26" xfId="0" applyFont="1" applyBorder="1" applyAlignment="1">
      <alignment vertical="top" wrapText="1"/>
    </xf>
    <xf numFmtId="2" fontId="2" fillId="0" borderId="18" xfId="0" applyNumberFormat="1" applyFont="1" applyBorder="1" applyAlignment="1">
      <alignment horizontal="center"/>
    </xf>
    <xf numFmtId="0" fontId="10" fillId="0" borderId="18" xfId="0" applyFont="1" applyBorder="1" applyAlignment="1">
      <alignment horizontal="right" vertical="top" wrapText="1"/>
    </xf>
    <xf numFmtId="0" fontId="18" fillId="10" borderId="18" xfId="0" applyFont="1" applyFill="1" applyBorder="1" applyAlignment="1">
      <alignment horizontal="center" vertical="top" wrapText="1"/>
    </xf>
    <xf numFmtId="2" fontId="18" fillId="0" borderId="18" xfId="0" applyNumberFormat="1" applyFont="1" applyBorder="1" applyAlignment="1">
      <alignment horizontal="center" vertical="center" wrapText="1"/>
    </xf>
    <xf numFmtId="0" fontId="2" fillId="0" borderId="27" xfId="0" applyFont="1" applyBorder="1"/>
    <xf numFmtId="0" fontId="2" fillId="0" borderId="28" xfId="0" applyFont="1" applyBorder="1" applyAlignment="1">
      <alignment vertical="top" wrapText="1"/>
    </xf>
    <xf numFmtId="0" fontId="10" fillId="0" borderId="28" xfId="0" applyFont="1" applyBorder="1" applyAlignment="1">
      <alignment horizontal="right" vertical="top" wrapText="1"/>
    </xf>
    <xf numFmtId="0" fontId="2" fillId="0" borderId="29" xfId="0" applyFont="1" applyBorder="1" applyAlignment="1">
      <alignment vertical="top" wrapText="1"/>
    </xf>
    <xf numFmtId="2" fontId="2" fillId="0" borderId="20" xfId="0" applyNumberFormat="1" applyFont="1" applyBorder="1" applyAlignment="1">
      <alignment horizontal="center"/>
    </xf>
    <xf numFmtId="0" fontId="10" fillId="0" borderId="20" xfId="0" applyFont="1" applyBorder="1" applyAlignment="1">
      <alignment horizontal="right" vertical="top" wrapText="1"/>
    </xf>
    <xf numFmtId="0" fontId="18" fillId="10" borderId="20" xfId="0" applyFont="1" applyFill="1" applyBorder="1" applyAlignment="1">
      <alignment horizontal="center" vertical="top" wrapText="1"/>
    </xf>
    <xf numFmtId="2" fontId="18" fillId="0" borderId="20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0" fillId="0" borderId="0" xfId="0" applyAlignment="1">
      <alignment horizontal="right"/>
    </xf>
    <xf numFmtId="164" fontId="0" fillId="0" borderId="0" xfId="2" applyNumberFormat="1" applyFont="1" applyAlignment="1">
      <alignment horizontal="center"/>
    </xf>
    <xf numFmtId="164" fontId="0" fillId="0" borderId="0" xfId="0" applyNumberFormat="1"/>
    <xf numFmtId="164" fontId="0" fillId="0" borderId="0" xfId="2" applyNumberFormat="1" applyFont="1"/>
    <xf numFmtId="0" fontId="9" fillId="0" borderId="3" xfId="0" applyFont="1" applyBorder="1" applyAlignment="1">
      <alignment horizontal="right" vertical="top"/>
    </xf>
    <xf numFmtId="0" fontId="9" fillId="0" borderId="3" xfId="0" applyFont="1" applyBorder="1" applyAlignment="1">
      <alignment horizontal="right" vertical="top" wrapText="1"/>
    </xf>
    <xf numFmtId="0" fontId="9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2" fontId="0" fillId="0" borderId="19" xfId="0" applyNumberFormat="1" applyBorder="1" applyAlignment="1">
      <alignment vertical="top"/>
    </xf>
    <xf numFmtId="169" fontId="0" fillId="0" borderId="0" xfId="1" applyNumberFormat="1" applyFont="1"/>
    <xf numFmtId="170" fontId="0" fillId="0" borderId="0" xfId="0" applyNumberFormat="1" applyBorder="1" applyAlignment="1">
      <alignment horizontal="center"/>
    </xf>
    <xf numFmtId="10" fontId="0" fillId="0" borderId="0" xfId="3" applyNumberFormat="1" applyFont="1" applyBorder="1" applyAlignment="1">
      <alignment horizontal="center"/>
    </xf>
    <xf numFmtId="169" fontId="0" fillId="0" borderId="0" xfId="0" applyNumberFormat="1" applyBorder="1" applyAlignment="1">
      <alignment horizontal="center"/>
    </xf>
    <xf numFmtId="0" fontId="0" fillId="0" borderId="18" xfId="0" applyBorder="1" applyAlignment="1">
      <alignment vertical="top" wrapText="1"/>
    </xf>
    <xf numFmtId="167" fontId="0" fillId="0" borderId="28" xfId="1" applyNumberFormat="1" applyFont="1" applyBorder="1"/>
    <xf numFmtId="2" fontId="0" fillId="0" borderId="20" xfId="0" applyNumberFormat="1" applyBorder="1" applyAlignment="1">
      <alignment vertical="top" wrapText="1"/>
    </xf>
    <xf numFmtId="167" fontId="0" fillId="0" borderId="28" xfId="0" applyNumberFormat="1" applyBorder="1"/>
    <xf numFmtId="171" fontId="0" fillId="0" borderId="0" xfId="0" applyNumberFormat="1"/>
    <xf numFmtId="168" fontId="0" fillId="0" borderId="23" xfId="1" applyNumberFormat="1" applyFont="1" applyBorder="1"/>
    <xf numFmtId="2" fontId="0" fillId="0" borderId="19" xfId="0" applyNumberFormat="1" applyBorder="1"/>
    <xf numFmtId="167" fontId="0" fillId="0" borderId="23" xfId="0" applyNumberFormat="1" applyBorder="1"/>
    <xf numFmtId="2" fontId="0" fillId="0" borderId="18" xfId="0" applyNumberFormat="1" applyBorder="1"/>
    <xf numFmtId="168" fontId="0" fillId="0" borderId="28" xfId="1" applyNumberFormat="1" applyFont="1" applyBorder="1"/>
    <xf numFmtId="2" fontId="0" fillId="0" borderId="20" xfId="0" applyNumberFormat="1" applyBorder="1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0" fillId="0" borderId="33" xfId="0" applyBorder="1"/>
    <xf numFmtId="0" fontId="0" fillId="0" borderId="34" xfId="0" applyBorder="1"/>
    <xf numFmtId="172" fontId="0" fillId="0" borderId="30" xfId="0" applyNumberFormat="1" applyBorder="1" applyAlignment="1">
      <alignment horizontal="center"/>
    </xf>
    <xf numFmtId="173" fontId="0" fillId="0" borderId="33" xfId="0" applyNumberFormat="1" applyBorder="1"/>
    <xf numFmtId="1" fontId="0" fillId="0" borderId="34" xfId="0" applyNumberFormat="1" applyBorder="1" applyAlignment="1">
      <alignment horizontal="center"/>
    </xf>
    <xf numFmtId="164" fontId="0" fillId="0" borderId="34" xfId="2" applyNumberFormat="1" applyFont="1" applyBorder="1"/>
    <xf numFmtId="164" fontId="20" fillId="5" borderId="33" xfId="2" applyNumberFormat="1" applyFont="1" applyFill="1" applyBorder="1"/>
    <xf numFmtId="164" fontId="20" fillId="5" borderId="34" xfId="2" applyNumberFormat="1" applyFont="1" applyFill="1" applyBorder="1"/>
    <xf numFmtId="164" fontId="20" fillId="5" borderId="30" xfId="2" applyNumberFormat="1" applyFont="1" applyFill="1" applyBorder="1"/>
    <xf numFmtId="0" fontId="0" fillId="0" borderId="35" xfId="0" applyBorder="1"/>
    <xf numFmtId="0" fontId="0" fillId="0" borderId="36" xfId="0" applyBorder="1"/>
    <xf numFmtId="174" fontId="0" fillId="0" borderId="36" xfId="4" applyFont="1" applyBorder="1"/>
    <xf numFmtId="172" fontId="0" fillId="0" borderId="31" xfId="3" applyNumberFormat="1" applyFont="1" applyBorder="1" applyAlignment="1">
      <alignment horizontal="center"/>
    </xf>
    <xf numFmtId="173" fontId="0" fillId="0" borderId="35" xfId="0" applyNumberFormat="1" applyBorder="1"/>
    <xf numFmtId="1" fontId="0" fillId="0" borderId="36" xfId="0" applyNumberFormat="1" applyBorder="1" applyAlignment="1">
      <alignment horizontal="center"/>
    </xf>
    <xf numFmtId="164" fontId="0" fillId="0" borderId="36" xfId="2" applyNumberFormat="1" applyFont="1" applyBorder="1"/>
    <xf numFmtId="164" fontId="20" fillId="5" borderId="35" xfId="2" applyNumberFormat="1" applyFont="1" applyFill="1" applyBorder="1"/>
    <xf numFmtId="164" fontId="20" fillId="5" borderId="36" xfId="2" applyNumberFormat="1" applyFont="1" applyFill="1" applyBorder="1"/>
    <xf numFmtId="164" fontId="20" fillId="5" borderId="31" xfId="2" applyNumberFormat="1" applyFont="1" applyFill="1" applyBorder="1"/>
    <xf numFmtId="0" fontId="0" fillId="0" borderId="37" xfId="0" applyBorder="1"/>
    <xf numFmtId="0" fontId="0" fillId="0" borderId="38" xfId="0" applyBorder="1"/>
    <xf numFmtId="172" fontId="0" fillId="0" borderId="32" xfId="3" applyNumberFormat="1" applyFont="1" applyBorder="1" applyAlignment="1">
      <alignment horizontal="center"/>
    </xf>
    <xf numFmtId="173" fontId="0" fillId="0" borderId="37" xfId="0" applyNumberFormat="1" applyBorder="1"/>
    <xf numFmtId="1" fontId="0" fillId="0" borderId="38" xfId="0" applyNumberFormat="1" applyBorder="1" applyAlignment="1">
      <alignment horizontal="center"/>
    </xf>
    <xf numFmtId="164" fontId="0" fillId="0" borderId="38" xfId="2" applyNumberFormat="1" applyFont="1" applyBorder="1"/>
    <xf numFmtId="164" fontId="20" fillId="5" borderId="37" xfId="2" applyNumberFormat="1" applyFont="1" applyFill="1" applyBorder="1"/>
    <xf numFmtId="164" fontId="20" fillId="5" borderId="38" xfId="2" applyNumberFormat="1" applyFont="1" applyFill="1" applyBorder="1"/>
    <xf numFmtId="164" fontId="20" fillId="5" borderId="32" xfId="2" applyNumberFormat="1" applyFont="1" applyFill="1" applyBorder="1"/>
    <xf numFmtId="0" fontId="3" fillId="4" borderId="1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9" fillId="4" borderId="3" xfId="0" applyFont="1" applyFill="1" applyBorder="1" applyAlignment="1">
      <alignment horizontal="right" vertical="top" wrapText="1"/>
    </xf>
    <xf numFmtId="2" fontId="9" fillId="0" borderId="18" xfId="0" applyNumberFormat="1" applyFont="1" applyBorder="1" applyAlignment="1">
      <alignment horizontal="center"/>
    </xf>
    <xf numFmtId="173" fontId="0" fillId="13" borderId="0" xfId="1" applyNumberFormat="1" applyFont="1" applyFill="1"/>
    <xf numFmtId="2" fontId="9" fillId="0" borderId="20" xfId="0" applyNumberFormat="1" applyFont="1" applyBorder="1"/>
    <xf numFmtId="175" fontId="0" fillId="0" borderId="0" xfId="1" applyNumberFormat="1" applyFont="1"/>
    <xf numFmtId="2" fontId="9" fillId="0" borderId="19" xfId="0" applyNumberFormat="1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4" borderId="3" xfId="0" applyFont="1" applyFill="1" applyBorder="1" applyAlignment="1">
      <alignment horizontal="center" vertical="center" wrapText="1"/>
    </xf>
    <xf numFmtId="169" fontId="0" fillId="13" borderId="24" xfId="0" applyNumberFormat="1" applyFill="1" applyBorder="1" applyAlignment="1">
      <alignment horizontal="center"/>
    </xf>
    <xf numFmtId="169" fontId="0" fillId="13" borderId="19" xfId="0" applyNumberFormat="1" applyFill="1" applyBorder="1" applyAlignment="1">
      <alignment horizontal="center"/>
    </xf>
    <xf numFmtId="169" fontId="3" fillId="5" borderId="22" xfId="0" applyNumberFormat="1" applyFont="1" applyFill="1" applyBorder="1" applyAlignment="1">
      <alignment horizontal="center"/>
    </xf>
    <xf numFmtId="169" fontId="0" fillId="13" borderId="26" xfId="0" applyNumberFormat="1" applyFill="1" applyBorder="1" applyAlignment="1">
      <alignment horizontal="center"/>
    </xf>
    <xf numFmtId="169" fontId="0" fillId="13" borderId="18" xfId="0" applyNumberFormat="1" applyFill="1" applyBorder="1" applyAlignment="1">
      <alignment horizontal="center"/>
    </xf>
    <xf numFmtId="169" fontId="3" fillId="5" borderId="25" xfId="0" applyNumberFormat="1" applyFont="1" applyFill="1" applyBorder="1" applyAlignment="1">
      <alignment horizontal="center"/>
    </xf>
  </cellXfs>
  <cellStyles count="5">
    <cellStyle name="Euro" xfId="4"/>
    <cellStyle name="Migliaia" xfId="1" builtinId="3"/>
    <cellStyle name="Normale" xfId="0" builtinId="0"/>
    <cellStyle name="Percentuale" xfId="3" builtinId="5"/>
    <cellStyle name="Valuta" xfId="2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anQuiricodOrcia_PEF%202020buon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RIFFE"/>
      <sheetName val="DATI INPUT"/>
      <sheetName val="Kc_Kd"/>
      <sheetName val="Kb"/>
      <sheetName val="ripartizione UD-UND"/>
      <sheetName val="Costi_2015"/>
      <sheetName val="Ripartizione UD_UND"/>
      <sheetName val="sintesi"/>
      <sheetName val="tariffe UD"/>
      <sheetName val="tariffe UND"/>
      <sheetName val="servizi indivisibili"/>
    </sheetNames>
    <sheetDataSet>
      <sheetData sheetId="0"/>
      <sheetData sheetId="1">
        <row r="12">
          <cell r="C12">
            <v>641905.69999999995</v>
          </cell>
          <cell r="E12">
            <v>0.44</v>
          </cell>
        </row>
        <row r="13">
          <cell r="E13">
            <v>0.56000000000000005</v>
          </cell>
        </row>
        <row r="18">
          <cell r="A18" t="str">
            <v>Utenze domestiche con 1 occupanti</v>
          </cell>
          <cell r="C18">
            <v>64684</v>
          </cell>
          <cell r="E18">
            <v>519</v>
          </cell>
          <cell r="F18">
            <v>125</v>
          </cell>
        </row>
        <row r="19">
          <cell r="A19" t="str">
            <v>Utenze domestiche con 2 occupanti</v>
          </cell>
          <cell r="C19">
            <v>63198</v>
          </cell>
          <cell r="E19">
            <v>464</v>
          </cell>
          <cell r="F19">
            <v>136</v>
          </cell>
        </row>
        <row r="20">
          <cell r="A20" t="str">
            <v>Utenze domestiche con 3 occupanti</v>
          </cell>
          <cell r="C20">
            <v>36064</v>
          </cell>
          <cell r="E20">
            <v>267</v>
          </cell>
          <cell r="F20">
            <v>135</v>
          </cell>
        </row>
        <row r="21">
          <cell r="A21" t="str">
            <v>Utenze domestiche con 4 occupanti</v>
          </cell>
          <cell r="C21">
            <v>24655</v>
          </cell>
          <cell r="E21">
            <v>149</v>
          </cell>
          <cell r="F21">
            <v>165</v>
          </cell>
        </row>
        <row r="22">
          <cell r="A22" t="str">
            <v>Utenze domestiche con 5 occupanti</v>
          </cell>
          <cell r="C22">
            <v>4214</v>
          </cell>
          <cell r="E22">
            <v>36</v>
          </cell>
          <cell r="F22">
            <v>117</v>
          </cell>
        </row>
        <row r="23">
          <cell r="A23" t="str">
            <v>Utenze domestiche con 6 o più occupanti</v>
          </cell>
          <cell r="C23">
            <v>1696</v>
          </cell>
          <cell r="E23">
            <v>13</v>
          </cell>
          <cell r="F23">
            <v>130</v>
          </cell>
        </row>
        <row r="33">
          <cell r="A33" t="str">
            <v>01 - Musei, biblioteche, scuole, associazioni, luoghi di culto</v>
          </cell>
          <cell r="E33">
            <v>1792</v>
          </cell>
          <cell r="G33">
            <v>1792</v>
          </cell>
        </row>
        <row r="34">
          <cell r="A34" t="str">
            <v>02 - Campeggi, distributori carburante</v>
          </cell>
          <cell r="E34">
            <v>1027</v>
          </cell>
          <cell r="G34">
            <v>1027</v>
          </cell>
        </row>
        <row r="35">
          <cell r="A35" t="str">
            <v xml:space="preserve">03 - Stabilimenti balneari </v>
          </cell>
          <cell r="E35">
            <v>7010</v>
          </cell>
          <cell r="G35">
            <v>7010</v>
          </cell>
        </row>
        <row r="36">
          <cell r="A36" t="str">
            <v>04 -Esposizioni, autosaloni, magazzini e depositi senza attività di vendita diretta</v>
          </cell>
          <cell r="E36">
            <v>4506</v>
          </cell>
          <cell r="G36">
            <v>3769</v>
          </cell>
        </row>
        <row r="37">
          <cell r="A37" t="str">
            <v>05 - Alberghi con ristorante, agriturismo con ristorazione, locali destinati  ad attività turistica ricettiva con ristorazione</v>
          </cell>
          <cell r="E37">
            <v>18266</v>
          </cell>
          <cell r="G37">
            <v>16776</v>
          </cell>
        </row>
        <row r="38">
          <cell r="A38" t="str">
            <v>06 - Alberghi senza ristorante, affittacamere per brevi soggiorni, case ed appartamenti per vacanze, B&amp;B, residence e agriturismo senza ristorazione</v>
          </cell>
          <cell r="E38">
            <v>268</v>
          </cell>
          <cell r="G38">
            <v>268</v>
          </cell>
        </row>
        <row r="39">
          <cell r="A39" t="str">
            <v>07 - Case di cura e riposo</v>
          </cell>
          <cell r="E39">
            <v>0</v>
          </cell>
          <cell r="G39">
            <v>0</v>
          </cell>
        </row>
        <row r="40">
          <cell r="A40" t="str">
            <v>08 - Uffici, agenzie, studi professionali</v>
          </cell>
          <cell r="E40">
            <v>2615</v>
          </cell>
          <cell r="G40">
            <v>2491</v>
          </cell>
        </row>
        <row r="41">
          <cell r="A41" t="str">
            <v>09 - Banche ed istituti di credito</v>
          </cell>
          <cell r="E41">
            <v>1455</v>
          </cell>
          <cell r="G41">
            <v>1455</v>
          </cell>
        </row>
        <row r="42">
          <cell r="A42" t="str">
            <v>10 - Negozi abbigl., calzature, libreria, cartol., ferram. e altri beni durevoli</v>
          </cell>
          <cell r="E42">
            <v>3122</v>
          </cell>
          <cell r="G42">
            <v>3122</v>
          </cell>
        </row>
        <row r="43">
          <cell r="A43" t="str">
            <v>11 - Edicola, farmacia, tabaccaio, plurilicenze</v>
          </cell>
          <cell r="E43">
            <v>378</v>
          </cell>
          <cell r="G43">
            <v>378</v>
          </cell>
        </row>
        <row r="44">
          <cell r="A44" t="str">
            <v>12 - Attività artigianali tipo botteghe: falegname, idraul.,fabbro, elettric., parrucchiere</v>
          </cell>
          <cell r="E44">
            <v>768</v>
          </cell>
          <cell r="G44">
            <v>768</v>
          </cell>
        </row>
        <row r="45">
          <cell r="A45" t="str">
            <v>13 - Carrozzeria, autofficina, elettrauto</v>
          </cell>
          <cell r="E45">
            <v>1498</v>
          </cell>
          <cell r="G45">
            <v>1498</v>
          </cell>
        </row>
        <row r="46">
          <cell r="A46" t="str">
            <v>14 - Attività industriali con capannoni di produzione</v>
          </cell>
          <cell r="E46">
            <v>1165</v>
          </cell>
          <cell r="G46">
            <v>510</v>
          </cell>
        </row>
        <row r="47">
          <cell r="A47" t="str">
            <v>15 - Attività artigianali di produzione beni specifici</v>
          </cell>
          <cell r="E47">
            <v>4214</v>
          </cell>
          <cell r="G47">
            <v>4214</v>
          </cell>
        </row>
        <row r="48">
          <cell r="A48" t="str">
            <v>16 - Ristoranti, trattorie, osterie, pizzerie</v>
          </cell>
          <cell r="E48">
            <v>2902</v>
          </cell>
          <cell r="G48">
            <v>2838</v>
          </cell>
        </row>
        <row r="49">
          <cell r="A49" t="str">
            <v>17 - Bar, caffè, pasticceria</v>
          </cell>
          <cell r="E49">
            <v>1136</v>
          </cell>
          <cell r="G49">
            <v>1101</v>
          </cell>
        </row>
        <row r="50">
          <cell r="A50" t="str">
            <v>18 - Supermercato, pane e pasta, macelleria, salumi e formaggi, generi alim.</v>
          </cell>
          <cell r="E50">
            <v>1990</v>
          </cell>
          <cell r="G50">
            <v>1926</v>
          </cell>
        </row>
        <row r="51">
          <cell r="A51" t="str">
            <v>19 - Plurilicenze alimentari e/o miste</v>
          </cell>
          <cell r="E51">
            <v>232</v>
          </cell>
          <cell r="G51">
            <v>232</v>
          </cell>
        </row>
        <row r="52">
          <cell r="A52" t="str">
            <v>20 - Ortofrutta, pescherie, fiori e piante</v>
          </cell>
          <cell r="E52">
            <v>160</v>
          </cell>
          <cell r="G52">
            <v>160</v>
          </cell>
        </row>
        <row r="53">
          <cell r="A53" t="str">
            <v>21 - Discoteche, night club</v>
          </cell>
          <cell r="E53">
            <v>0</v>
          </cell>
          <cell r="G53">
            <v>0</v>
          </cell>
        </row>
        <row r="54">
          <cell r="A54" t="str">
            <v>22 - Magazzini</v>
          </cell>
          <cell r="E54">
            <v>12232</v>
          </cell>
          <cell r="G54">
            <v>8786</v>
          </cell>
        </row>
        <row r="55">
          <cell r="A55" t="str">
            <v>23 - Agriturismi con ristorante</v>
          </cell>
          <cell r="E55">
            <v>1870</v>
          </cell>
          <cell r="G55">
            <v>1490</v>
          </cell>
        </row>
        <row r="56">
          <cell r="A56" t="str">
            <v>24 - Agriturismi senza ristorante, case vacanze, affittacamere</v>
          </cell>
          <cell r="E56">
            <v>12397</v>
          </cell>
          <cell r="G56">
            <v>9498</v>
          </cell>
        </row>
        <row r="57">
          <cell r="A57" t="str">
            <v>25 - Cantine vinicole ed aziende di trasformazione agro-alimentare</v>
          </cell>
          <cell r="E57">
            <v>567</v>
          </cell>
          <cell r="G57">
            <v>365</v>
          </cell>
        </row>
        <row r="64">
          <cell r="E64">
            <v>0.82</v>
          </cell>
        </row>
        <row r="65">
          <cell r="E65">
            <v>0.92</v>
          </cell>
        </row>
        <row r="66">
          <cell r="E66">
            <v>1.03</v>
          </cell>
        </row>
        <row r="67">
          <cell r="E67">
            <v>1.1000000000000001</v>
          </cell>
        </row>
        <row r="68">
          <cell r="E68">
            <v>1.17</v>
          </cell>
        </row>
        <row r="69">
          <cell r="E69">
            <v>1.21</v>
          </cell>
        </row>
        <row r="72">
          <cell r="E72">
            <v>1</v>
          </cell>
          <cell r="I72">
            <v>1</v>
          </cell>
        </row>
        <row r="73">
          <cell r="E73">
            <v>1.6</v>
          </cell>
          <cell r="I73">
            <v>0.5</v>
          </cell>
        </row>
        <row r="74">
          <cell r="E74">
            <v>2</v>
          </cell>
          <cell r="I74">
            <v>0.4</v>
          </cell>
        </row>
        <row r="75">
          <cell r="E75">
            <v>2.6</v>
          </cell>
          <cell r="I75">
            <v>0.5</v>
          </cell>
        </row>
        <row r="76">
          <cell r="E76">
            <v>2.9</v>
          </cell>
          <cell r="I76">
            <v>0</v>
          </cell>
        </row>
        <row r="77">
          <cell r="E77">
            <v>3.4</v>
          </cell>
          <cell r="I77">
            <v>0</v>
          </cell>
        </row>
        <row r="83">
          <cell r="A83" t="str">
            <v>01 - Musei, biblioteche, scuole, associazioni, luoghi di culto</v>
          </cell>
          <cell r="E83">
            <v>0.34</v>
          </cell>
          <cell r="G83">
            <v>2.93</v>
          </cell>
        </row>
        <row r="84">
          <cell r="A84" t="str">
            <v>02 - Campeggi, distributori carburante</v>
          </cell>
          <cell r="E84">
            <v>0.85</v>
          </cell>
          <cell r="G84">
            <v>7.2</v>
          </cell>
        </row>
        <row r="85">
          <cell r="A85" t="str">
            <v xml:space="preserve">03 - Stabilimenti balneari </v>
          </cell>
          <cell r="E85">
            <v>0.62</v>
          </cell>
          <cell r="G85">
            <v>5.31</v>
          </cell>
        </row>
        <row r="86">
          <cell r="A86" t="str">
            <v>04 -Esposizioni, autosaloni, magazzini e depositi senza attività di vendita diretta</v>
          </cell>
          <cell r="E86">
            <v>0.49</v>
          </cell>
          <cell r="G86">
            <v>4.16</v>
          </cell>
        </row>
        <row r="87">
          <cell r="A87" t="str">
            <v>05 - Alberghi con ristorante, agriturismo con ristorazione, locali destinati  ad attività turistica ricettiva con ristorazione</v>
          </cell>
          <cell r="E87">
            <v>1.02</v>
          </cell>
          <cell r="G87">
            <v>8.66</v>
          </cell>
        </row>
        <row r="88">
          <cell r="A88" t="str">
            <v>06 - Alberghi senza ristorante, affittacamere per brevi soggiorni, case ed appartamenti per vacanze, B&amp;B, residence e agriturismo senza ristorazione</v>
          </cell>
          <cell r="E88">
            <v>0.75</v>
          </cell>
          <cell r="G88">
            <v>5.52</v>
          </cell>
        </row>
        <row r="89">
          <cell r="A89" t="str">
            <v>07 - Case di cura e riposo</v>
          </cell>
          <cell r="E89">
            <v>0.94950000000000001</v>
          </cell>
          <cell r="G89">
            <v>8.0399999999999991</v>
          </cell>
        </row>
        <row r="90">
          <cell r="A90" t="str">
            <v>08 - Uffici, agenzie, studi professionali</v>
          </cell>
          <cell r="E90">
            <v>1.0900000000000001</v>
          </cell>
          <cell r="G90">
            <v>9.25</v>
          </cell>
        </row>
        <row r="91">
          <cell r="A91" t="str">
            <v>09 - Banche ed istituti di credito</v>
          </cell>
          <cell r="E91">
            <v>0.53</v>
          </cell>
          <cell r="G91">
            <v>4.5199999999999996</v>
          </cell>
        </row>
        <row r="92">
          <cell r="A92" t="str">
            <v>10 - Negozi abbigl., calzature, libreria, cartol., ferram. e altri beni durevoli</v>
          </cell>
          <cell r="E92">
            <v>1.1000000000000001</v>
          </cell>
          <cell r="G92">
            <v>9.3800000000000008</v>
          </cell>
        </row>
        <row r="93">
          <cell r="A93" t="str">
            <v>11 - Edicola, farmacia, tabaccaio, plurilicenze</v>
          </cell>
          <cell r="E93">
            <v>1.2</v>
          </cell>
          <cell r="G93">
            <v>10.19</v>
          </cell>
        </row>
        <row r="94">
          <cell r="A94" t="str">
            <v>12 - Attività artigianali tipo botteghe: falegname, idraul.,fabbro, elettric., parrucchiere</v>
          </cell>
          <cell r="E94">
            <v>0.84000000000000008</v>
          </cell>
          <cell r="G94">
            <v>7.1449999999999996</v>
          </cell>
        </row>
        <row r="95">
          <cell r="A95" t="str">
            <v>13 - Carrozzeria, autofficina, elettrauto</v>
          </cell>
          <cell r="E95">
            <v>0.92</v>
          </cell>
          <cell r="G95">
            <v>7.82</v>
          </cell>
        </row>
        <row r="96">
          <cell r="A96" t="str">
            <v>14 - Attività industriali con capannoni di produzione</v>
          </cell>
          <cell r="E96">
            <v>0.88</v>
          </cell>
          <cell r="G96">
            <v>7.5</v>
          </cell>
        </row>
        <row r="97">
          <cell r="A97" t="str">
            <v>15 - Attività artigianali di produzione beni specifici</v>
          </cell>
          <cell r="E97">
            <v>0.76500000000000001</v>
          </cell>
          <cell r="G97">
            <v>6.4949999999999992</v>
          </cell>
        </row>
        <row r="98">
          <cell r="A98" t="str">
            <v>16 - Ristoranti, trattorie, osterie, pizzerie</v>
          </cell>
          <cell r="E98">
            <v>5.01</v>
          </cell>
          <cell r="G98">
            <v>42.56</v>
          </cell>
        </row>
        <row r="99">
          <cell r="A99" t="str">
            <v>17 - Bar, caffè, pasticceria</v>
          </cell>
          <cell r="E99">
            <v>3.83</v>
          </cell>
          <cell r="G99">
            <v>32.520000000000003</v>
          </cell>
        </row>
        <row r="100">
          <cell r="A100" t="str">
            <v>18 - Supermercato, pane e pasta, macelleria, salumi e formaggi, generi alim.</v>
          </cell>
          <cell r="E100">
            <v>1.19</v>
          </cell>
          <cell r="G100">
            <v>16.2</v>
          </cell>
        </row>
        <row r="101">
          <cell r="A101" t="str">
            <v>19 - Plurilicenze alimentari e/o miste</v>
          </cell>
          <cell r="E101">
            <v>2.39</v>
          </cell>
          <cell r="G101">
            <v>20.350000000000001</v>
          </cell>
        </row>
        <row r="102">
          <cell r="A102" t="str">
            <v>20 - Ortofrutta, pescherie, fiori e piante</v>
          </cell>
          <cell r="E102">
            <v>6.58</v>
          </cell>
          <cell r="G102">
            <v>55.94</v>
          </cell>
        </row>
        <row r="103">
          <cell r="A103" t="str">
            <v>21 - Discoteche, night club</v>
          </cell>
          <cell r="E103">
            <v>1.29</v>
          </cell>
          <cell r="G103">
            <v>10.965</v>
          </cell>
        </row>
        <row r="104">
          <cell r="A104" t="str">
            <v>22 - Magazzini</v>
          </cell>
          <cell r="E104">
            <v>0.36</v>
          </cell>
          <cell r="G104">
            <v>3.0549999999999997</v>
          </cell>
        </row>
        <row r="105">
          <cell r="A105" t="str">
            <v>23 - Agriturismi con ristorante</v>
          </cell>
          <cell r="E105">
            <v>1.02</v>
          </cell>
          <cell r="G105">
            <v>8.66</v>
          </cell>
        </row>
        <row r="106">
          <cell r="A106" t="str">
            <v>24 - Agriturismi senza ristorante, case vacanze, affittacamere</v>
          </cell>
          <cell r="E106">
            <v>0.75</v>
          </cell>
          <cell r="G106">
            <v>5.52</v>
          </cell>
        </row>
        <row r="107">
          <cell r="A107" t="str">
            <v>25 - Cantine vinicole ed aziende di trasformazione agro-alimentare</v>
          </cell>
          <cell r="E107">
            <v>0.76500000000000001</v>
          </cell>
          <cell r="G107">
            <v>6.4949999999999992</v>
          </cell>
        </row>
      </sheetData>
      <sheetData sheetId="2">
        <row r="3">
          <cell r="G3">
            <v>0.34</v>
          </cell>
          <cell r="H3">
            <v>0.66</v>
          </cell>
          <cell r="I3">
            <v>2.93</v>
          </cell>
          <cell r="J3">
            <v>5.62</v>
          </cell>
        </row>
        <row r="4">
          <cell r="G4">
            <v>0.7</v>
          </cell>
          <cell r="H4">
            <v>0.85</v>
          </cell>
          <cell r="I4">
            <v>5.95</v>
          </cell>
          <cell r="J4">
            <v>7.2</v>
          </cell>
        </row>
        <row r="5">
          <cell r="G5">
            <v>0.43</v>
          </cell>
          <cell r="H5">
            <v>0.62</v>
          </cell>
          <cell r="I5">
            <v>3.65</v>
          </cell>
          <cell r="J5">
            <v>5.31</v>
          </cell>
        </row>
        <row r="6">
          <cell r="G6">
            <v>0.23</v>
          </cell>
          <cell r="H6">
            <v>0.49</v>
          </cell>
          <cell r="I6">
            <v>1.95</v>
          </cell>
          <cell r="J6">
            <v>4.16</v>
          </cell>
        </row>
        <row r="7">
          <cell r="G7">
            <v>1.02</v>
          </cell>
          <cell r="H7">
            <v>1.49</v>
          </cell>
          <cell r="I7">
            <v>8.66</v>
          </cell>
          <cell r="J7">
            <v>12.65</v>
          </cell>
        </row>
        <row r="8">
          <cell r="G8">
            <v>0.65</v>
          </cell>
          <cell r="H8">
            <v>0.85</v>
          </cell>
          <cell r="I8">
            <v>5.52</v>
          </cell>
          <cell r="J8">
            <v>7.23</v>
          </cell>
        </row>
        <row r="9">
          <cell r="G9">
            <v>0.93</v>
          </cell>
          <cell r="H9">
            <v>0.96</v>
          </cell>
          <cell r="I9">
            <v>7.88</v>
          </cell>
          <cell r="J9">
            <v>8.1999999999999993</v>
          </cell>
        </row>
        <row r="10">
          <cell r="G10">
            <v>0.76</v>
          </cell>
          <cell r="H10">
            <v>1.0900000000000001</v>
          </cell>
          <cell r="I10">
            <v>6.48</v>
          </cell>
          <cell r="J10">
            <v>9.25</v>
          </cell>
        </row>
        <row r="11">
          <cell r="G11">
            <v>0.48</v>
          </cell>
          <cell r="H11">
            <v>0.53</v>
          </cell>
          <cell r="I11">
            <v>4.0999999999999996</v>
          </cell>
          <cell r="J11">
            <v>4.5199999999999996</v>
          </cell>
        </row>
        <row r="12">
          <cell r="G12">
            <v>0.86</v>
          </cell>
          <cell r="H12">
            <v>1.1000000000000001</v>
          </cell>
          <cell r="I12">
            <v>7.28</v>
          </cell>
          <cell r="J12">
            <v>9.3800000000000008</v>
          </cell>
        </row>
        <row r="13">
          <cell r="G13">
            <v>0.86</v>
          </cell>
          <cell r="H13">
            <v>1.2</v>
          </cell>
          <cell r="I13">
            <v>7.31</v>
          </cell>
          <cell r="J13">
            <v>10.19</v>
          </cell>
        </row>
        <row r="14">
          <cell r="G14">
            <v>0.68</v>
          </cell>
          <cell r="H14">
            <v>1</v>
          </cell>
          <cell r="I14">
            <v>5.75</v>
          </cell>
          <cell r="J14">
            <v>8.5399999999999991</v>
          </cell>
        </row>
        <row r="15">
          <cell r="G15">
            <v>0.92</v>
          </cell>
          <cell r="H15">
            <v>1.19</v>
          </cell>
          <cell r="I15">
            <v>7.82</v>
          </cell>
          <cell r="J15">
            <v>10.1</v>
          </cell>
        </row>
        <row r="16">
          <cell r="G16">
            <v>0.42</v>
          </cell>
          <cell r="H16">
            <v>0.88</v>
          </cell>
          <cell r="I16">
            <v>3.57</v>
          </cell>
          <cell r="J16">
            <v>7.5</v>
          </cell>
        </row>
        <row r="17">
          <cell r="G17">
            <v>0.53</v>
          </cell>
          <cell r="H17">
            <v>1</v>
          </cell>
          <cell r="I17">
            <v>4.47</v>
          </cell>
          <cell r="J17">
            <v>8.52</v>
          </cell>
        </row>
        <row r="18">
          <cell r="G18">
            <v>5.01</v>
          </cell>
          <cell r="H18">
            <v>9.2899999999999991</v>
          </cell>
          <cell r="I18">
            <v>42.56</v>
          </cell>
          <cell r="J18">
            <v>78.930000000000007</v>
          </cell>
        </row>
        <row r="19">
          <cell r="G19">
            <v>3.83</v>
          </cell>
          <cell r="H19">
            <v>7.33</v>
          </cell>
          <cell r="I19">
            <v>32.520000000000003</v>
          </cell>
          <cell r="J19">
            <v>62.31</v>
          </cell>
        </row>
        <row r="20">
          <cell r="G20">
            <v>1.19</v>
          </cell>
          <cell r="H20">
            <v>2.66</v>
          </cell>
          <cell r="I20">
            <v>16.2</v>
          </cell>
          <cell r="J20">
            <v>22.57</v>
          </cell>
        </row>
        <row r="21">
          <cell r="G21">
            <v>1.1299999999999999</v>
          </cell>
          <cell r="H21">
            <v>2.39</v>
          </cell>
          <cell r="I21">
            <v>9.6</v>
          </cell>
          <cell r="J21">
            <v>20.350000000000001</v>
          </cell>
        </row>
        <row r="22">
          <cell r="G22">
            <v>6.58</v>
          </cell>
          <cell r="H22">
            <v>10.89</v>
          </cell>
          <cell r="I22">
            <v>55.94</v>
          </cell>
          <cell r="J22">
            <v>92.55</v>
          </cell>
        </row>
        <row r="23">
          <cell r="G23">
            <v>1</v>
          </cell>
          <cell r="H23">
            <v>1.58</v>
          </cell>
          <cell r="I23">
            <v>8.51</v>
          </cell>
          <cell r="J23">
            <v>13.42</v>
          </cell>
        </row>
        <row r="24">
          <cell r="G24">
            <v>0.23</v>
          </cell>
          <cell r="H24">
            <v>0.49</v>
          </cell>
          <cell r="I24">
            <v>1.95</v>
          </cell>
          <cell r="J24">
            <v>4.16</v>
          </cell>
        </row>
        <row r="25">
          <cell r="G25">
            <v>1.02</v>
          </cell>
          <cell r="H25">
            <v>1.49</v>
          </cell>
          <cell r="I25">
            <v>8.66</v>
          </cell>
          <cell r="J25">
            <v>12.65</v>
          </cell>
        </row>
        <row r="26">
          <cell r="G26">
            <v>0.65</v>
          </cell>
          <cell r="H26">
            <v>0.85</v>
          </cell>
          <cell r="I26">
            <v>5.52</v>
          </cell>
          <cell r="J26">
            <v>7.23</v>
          </cell>
        </row>
        <row r="27">
          <cell r="G27">
            <v>0.53</v>
          </cell>
          <cell r="H27">
            <v>1</v>
          </cell>
          <cell r="I27">
            <v>4.47</v>
          </cell>
          <cell r="J27">
            <v>8.52</v>
          </cell>
        </row>
      </sheetData>
      <sheetData sheetId="3">
        <row r="3">
          <cell r="D3">
            <v>0.6</v>
          </cell>
          <cell r="E3">
            <v>1</v>
          </cell>
        </row>
        <row r="4">
          <cell r="D4">
            <v>1.4</v>
          </cell>
          <cell r="E4">
            <v>1.8</v>
          </cell>
        </row>
        <row r="5">
          <cell r="D5">
            <v>1.8</v>
          </cell>
          <cell r="E5">
            <v>2.2999999999999998</v>
          </cell>
        </row>
        <row r="6">
          <cell r="D6">
            <v>2.2000000000000002</v>
          </cell>
          <cell r="E6">
            <v>3</v>
          </cell>
        </row>
        <row r="7">
          <cell r="D7">
            <v>2.9</v>
          </cell>
          <cell r="E7">
            <v>3.6</v>
          </cell>
        </row>
        <row r="8">
          <cell r="D8">
            <v>3.4</v>
          </cell>
          <cell r="E8">
            <v>4.0999999999999996</v>
          </cell>
        </row>
      </sheetData>
      <sheetData sheetId="4"/>
      <sheetData sheetId="5"/>
      <sheetData sheetId="6">
        <row r="12">
          <cell r="B12">
            <v>422549.73</v>
          </cell>
        </row>
        <row r="17">
          <cell r="B17">
            <v>219355.96999999997</v>
          </cell>
        </row>
      </sheetData>
      <sheetData sheetId="7"/>
      <sheetData sheetId="8">
        <row r="12">
          <cell r="M12">
            <v>0.83568640690229767</v>
          </cell>
        </row>
        <row r="13">
          <cell r="M13">
            <v>0.93759938335379756</v>
          </cell>
        </row>
        <row r="14">
          <cell r="M14">
            <v>1.049703657450447</v>
          </cell>
        </row>
        <row r="15">
          <cell r="M15">
            <v>1.1210427409664971</v>
          </cell>
        </row>
        <row r="16">
          <cell r="M16">
            <v>1.1923818244825468</v>
          </cell>
        </row>
        <row r="17">
          <cell r="M17">
            <v>1.2331470150631467</v>
          </cell>
        </row>
        <row r="25">
          <cell r="M25">
            <v>41.398570301106624</v>
          </cell>
        </row>
        <row r="26">
          <cell r="M26">
            <v>66.2377124817706</v>
          </cell>
        </row>
        <row r="27">
          <cell r="M27">
            <v>82.797140602213247</v>
          </cell>
        </row>
        <row r="28">
          <cell r="M28">
            <v>107.63628278287723</v>
          </cell>
        </row>
        <row r="29">
          <cell r="M29">
            <v>120.05585387320919</v>
          </cell>
        </row>
        <row r="30">
          <cell r="M30">
            <v>140.7551390237625</v>
          </cell>
        </row>
      </sheetData>
      <sheetData sheetId="9">
        <row r="76">
          <cell r="G76">
            <v>1.0112570060403192</v>
          </cell>
          <cell r="H76">
            <v>0.58101663567202821</v>
          </cell>
        </row>
        <row r="77">
          <cell r="G77">
            <v>2.5281425151007975</v>
          </cell>
          <cell r="H77">
            <v>1.4277541900473047</v>
          </cell>
        </row>
        <row r="78">
          <cell r="G78">
            <v>1.8440568933676404</v>
          </cell>
          <cell r="H78">
            <v>1.0529687151598872</v>
          </cell>
        </row>
        <row r="79">
          <cell r="G79">
            <v>1.4573998028228128</v>
          </cell>
          <cell r="H79">
            <v>0.82492464313844271</v>
          </cell>
        </row>
        <row r="80">
          <cell r="G80">
            <v>3.033771018120957</v>
          </cell>
          <cell r="H80">
            <v>1.7172710119180081</v>
          </cell>
        </row>
        <row r="81">
          <cell r="G81">
            <v>2.2307139839124686</v>
          </cell>
          <cell r="H81">
            <v>1.0946115457029335</v>
          </cell>
        </row>
        <row r="82">
          <cell r="G82" t="str">
            <v/>
          </cell>
          <cell r="H82" t="str">
            <v/>
          </cell>
        </row>
        <row r="83">
          <cell r="G83">
            <v>3.241970989952788</v>
          </cell>
          <cell r="H83">
            <v>1.8342675358246623</v>
          </cell>
        </row>
        <row r="84">
          <cell r="G84">
            <v>1.5763712152981444</v>
          </cell>
          <cell r="H84">
            <v>0.89631235264080789</v>
          </cell>
        </row>
        <row r="85">
          <cell r="G85">
            <v>3.2717138430716206</v>
          </cell>
          <cell r="H85">
            <v>1.8600464309227389</v>
          </cell>
        </row>
        <row r="86">
          <cell r="G86">
            <v>3.5691423742599495</v>
          </cell>
          <cell r="H86">
            <v>2.0206687773030603</v>
          </cell>
        </row>
        <row r="87">
          <cell r="G87">
            <v>2.4983996619819648</v>
          </cell>
          <cell r="H87">
            <v>1.4168477344288879</v>
          </cell>
        </row>
        <row r="88">
          <cell r="G88">
            <v>2.736342486932628</v>
          </cell>
          <cell r="H88">
            <v>1.5506996897458225</v>
          </cell>
        </row>
        <row r="89">
          <cell r="G89">
            <v>2.6173710744572962</v>
          </cell>
          <cell r="H89">
            <v>1.4872439479659425</v>
          </cell>
        </row>
        <row r="90">
          <cell r="G90">
            <v>2.2753282635907177</v>
          </cell>
          <cell r="H90">
            <v>1.2879532589385059</v>
          </cell>
        </row>
        <row r="91">
          <cell r="G91">
            <v>14.901169412535287</v>
          </cell>
          <cell r="H91">
            <v>8.4396136567240685</v>
          </cell>
        </row>
        <row r="92">
          <cell r="G92">
            <v>11.391512744513006</v>
          </cell>
          <cell r="H92">
            <v>6.4486897583803273</v>
          </cell>
        </row>
        <row r="93">
          <cell r="G93">
            <v>3.5393995211411164</v>
          </cell>
          <cell r="H93">
            <v>3.2124469276064356</v>
          </cell>
        </row>
        <row r="94">
          <cell r="G94">
            <v>7.1085418954010668</v>
          </cell>
          <cell r="H94">
            <v>4.0353885788142572</v>
          </cell>
        </row>
        <row r="95">
          <cell r="G95">
            <v>19.570797352192056</v>
          </cell>
          <cell r="H95">
            <v>11.092856859895308</v>
          </cell>
        </row>
        <row r="96">
          <cell r="G96" t="str">
            <v/>
          </cell>
          <cell r="H96" t="str">
            <v/>
          </cell>
        </row>
        <row r="97">
          <cell r="G97">
            <v>1.0707427122779847</v>
          </cell>
          <cell r="H97">
            <v>0.60580403480479383</v>
          </cell>
        </row>
        <row r="98">
          <cell r="G98">
            <v>3.0337710181209574</v>
          </cell>
          <cell r="H98">
            <v>1.7172710119180081</v>
          </cell>
        </row>
        <row r="99">
          <cell r="G99">
            <v>2.2307139839124686</v>
          </cell>
          <cell r="H99">
            <v>1.0946115457029335</v>
          </cell>
        </row>
        <row r="100">
          <cell r="G100">
            <v>2.2753282635907182</v>
          </cell>
          <cell r="H100">
            <v>1.2879532589385059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0"/>
  <sheetViews>
    <sheetView topLeftCell="A4" workbookViewId="0">
      <selection activeCell="A38" sqref="A38"/>
    </sheetView>
  </sheetViews>
  <sheetFormatPr defaultRowHeight="15"/>
  <cols>
    <col min="1" max="1" width="100.5703125" customWidth="1"/>
    <col min="2" max="3" width="11.42578125" bestFit="1" customWidth="1"/>
  </cols>
  <sheetData>
    <row r="1" spans="1:4" ht="18.75">
      <c r="A1" s="1" t="s">
        <v>0</v>
      </c>
      <c r="B1" s="2"/>
      <c r="C1" s="2"/>
      <c r="D1" s="2"/>
    </row>
    <row r="3" spans="1:4">
      <c r="A3" s="3"/>
      <c r="B3" s="4">
        <v>2020</v>
      </c>
      <c r="C3" s="4"/>
      <c r="D3" s="3"/>
    </row>
    <row r="4" spans="1:4">
      <c r="A4" s="5" t="s">
        <v>1</v>
      </c>
      <c r="B4" s="6" t="s">
        <v>2</v>
      </c>
      <c r="C4" s="6" t="s">
        <v>3</v>
      </c>
      <c r="D4" s="3"/>
    </row>
    <row r="5" spans="1:4">
      <c r="A5" s="7" t="str">
        <f>'[1]DATI INPUT'!A18</f>
        <v>Utenze domestiche con 1 occupanti</v>
      </c>
      <c r="B5" s="8">
        <f>'[1]tariffe UD'!M12</f>
        <v>0.83568640690229767</v>
      </c>
      <c r="C5" s="9">
        <f>'[1]tariffe UD'!M25</f>
        <v>41.398570301106624</v>
      </c>
    </row>
    <row r="6" spans="1:4">
      <c r="A6" s="10" t="str">
        <f>'[1]DATI INPUT'!A19</f>
        <v>Utenze domestiche con 2 occupanti</v>
      </c>
      <c r="B6" s="11">
        <f>'[1]tariffe UD'!M13</f>
        <v>0.93759938335379756</v>
      </c>
      <c r="C6" s="12">
        <f>'[1]tariffe UD'!M26</f>
        <v>66.2377124817706</v>
      </c>
    </row>
    <row r="7" spans="1:4">
      <c r="A7" s="10" t="str">
        <f>'[1]DATI INPUT'!A20</f>
        <v>Utenze domestiche con 3 occupanti</v>
      </c>
      <c r="B7" s="11">
        <f>'[1]tariffe UD'!M14</f>
        <v>1.049703657450447</v>
      </c>
      <c r="C7" s="12">
        <f>'[1]tariffe UD'!M27</f>
        <v>82.797140602213247</v>
      </c>
    </row>
    <row r="8" spans="1:4">
      <c r="A8" s="10" t="str">
        <f>'[1]DATI INPUT'!A21</f>
        <v>Utenze domestiche con 4 occupanti</v>
      </c>
      <c r="B8" s="11">
        <f>'[1]tariffe UD'!M15</f>
        <v>1.1210427409664971</v>
      </c>
      <c r="C8" s="12">
        <f>'[1]tariffe UD'!M28</f>
        <v>107.63628278287723</v>
      </c>
    </row>
    <row r="9" spans="1:4">
      <c r="A9" s="10" t="str">
        <f>'[1]DATI INPUT'!A22</f>
        <v>Utenze domestiche con 5 occupanti</v>
      </c>
      <c r="B9" s="11">
        <f>'[1]tariffe UD'!M16</f>
        <v>1.1923818244825468</v>
      </c>
      <c r="C9" s="12">
        <f>'[1]tariffe UD'!M29</f>
        <v>120.05585387320919</v>
      </c>
    </row>
    <row r="10" spans="1:4">
      <c r="A10" s="13" t="str">
        <f>'[1]DATI INPUT'!A23</f>
        <v>Utenze domestiche con 6 o più occupanti</v>
      </c>
      <c r="B10" s="14">
        <f>'[1]tariffe UD'!M17</f>
        <v>1.2331470150631467</v>
      </c>
      <c r="C10" s="15">
        <f>'[1]tariffe UD'!M30</f>
        <v>140.7551390237625</v>
      </c>
    </row>
    <row r="12" spans="1:4" ht="18.75">
      <c r="A12" s="16" t="s">
        <v>4</v>
      </c>
      <c r="B12" s="17"/>
      <c r="C12" s="17"/>
      <c r="D12" s="17"/>
    </row>
    <row r="14" spans="1:4">
      <c r="A14" s="3"/>
      <c r="B14" s="18">
        <v>2020</v>
      </c>
      <c r="C14" s="18"/>
      <c r="D14" s="3"/>
    </row>
    <row r="15" spans="1:4">
      <c r="A15" s="5" t="s">
        <v>1</v>
      </c>
      <c r="B15" s="19" t="s">
        <v>2</v>
      </c>
      <c r="C15" s="19" t="s">
        <v>3</v>
      </c>
      <c r="D15" s="3"/>
    </row>
    <row r="16" spans="1:4">
      <c r="A16" s="20" t="str">
        <f>'[1]DATI INPUT'!A33</f>
        <v>01 - Musei, biblioteche, scuole, associazioni, luoghi di culto</v>
      </c>
      <c r="B16" s="21">
        <f>'[1]tariffe UND'!G76</f>
        <v>1.0112570060403192</v>
      </c>
      <c r="C16" s="22">
        <f>'[1]tariffe UND'!H76</f>
        <v>0.58101663567202821</v>
      </c>
      <c r="D16" s="23"/>
    </row>
    <row r="17" spans="1:4">
      <c r="A17" s="24" t="str">
        <f>'[1]DATI INPUT'!A34</f>
        <v>02 - Campeggi, distributori carburante</v>
      </c>
      <c r="B17" s="25">
        <f>'[1]tariffe UND'!G77</f>
        <v>2.5281425151007975</v>
      </c>
      <c r="C17" s="26">
        <f>'[1]tariffe UND'!H77</f>
        <v>1.4277541900473047</v>
      </c>
      <c r="D17" s="23"/>
    </row>
    <row r="18" spans="1:4">
      <c r="A18" s="24" t="str">
        <f>'[1]DATI INPUT'!A35</f>
        <v xml:space="preserve">03 - Stabilimenti balneari </v>
      </c>
      <c r="B18" s="25">
        <f>'[1]tariffe UND'!G78</f>
        <v>1.8440568933676404</v>
      </c>
      <c r="C18" s="26">
        <f>'[1]tariffe UND'!H78</f>
        <v>1.0529687151598872</v>
      </c>
      <c r="D18" s="23"/>
    </row>
    <row r="19" spans="1:4">
      <c r="A19" s="24" t="str">
        <f>'[1]DATI INPUT'!A36</f>
        <v>04 -Esposizioni, autosaloni, magazzini e depositi senza attività di vendita diretta</v>
      </c>
      <c r="B19" s="25">
        <f>'[1]tariffe UND'!G79</f>
        <v>1.4573998028228128</v>
      </c>
      <c r="C19" s="26">
        <f>'[1]tariffe UND'!H79</f>
        <v>0.82492464313844271</v>
      </c>
      <c r="D19" s="23"/>
    </row>
    <row r="20" spans="1:4" ht="30">
      <c r="A20" s="38" t="str">
        <f>'[1]DATI INPUT'!A37</f>
        <v>05 - Alberghi con ristorante, agriturismo con ristorazione, locali destinati  ad attività turistica ricettiva con ristorazione</v>
      </c>
      <c r="B20" s="25">
        <f>'[1]tariffe UND'!G80</f>
        <v>3.033771018120957</v>
      </c>
      <c r="C20" s="26">
        <f>'[1]tariffe UND'!H80</f>
        <v>1.7172710119180081</v>
      </c>
      <c r="D20" s="23"/>
    </row>
    <row r="21" spans="1:4" ht="30">
      <c r="A21" s="39" t="str">
        <f>'[1]DATI INPUT'!A38</f>
        <v>06 - Alberghi senza ristorante, affittacamere per brevi soggiorni, case ed appartamenti per vacanze, B&amp;B, residence e agriturismo senza ristorazione</v>
      </c>
      <c r="B21" s="25">
        <f>'[1]tariffe UND'!G81</f>
        <v>2.2307139839124686</v>
      </c>
      <c r="C21" s="26">
        <f>'[1]tariffe UND'!H81</f>
        <v>1.0946115457029335</v>
      </c>
      <c r="D21" s="23"/>
    </row>
    <row r="22" spans="1:4">
      <c r="A22" s="24" t="str">
        <f>'[1]DATI INPUT'!A39</f>
        <v>07 - Case di cura e riposo</v>
      </c>
      <c r="B22" s="25" t="str">
        <f>'[1]tariffe UND'!G82</f>
        <v/>
      </c>
      <c r="C22" s="26" t="str">
        <f>'[1]tariffe UND'!H82</f>
        <v/>
      </c>
      <c r="D22" s="23"/>
    </row>
    <row r="23" spans="1:4">
      <c r="A23" s="24" t="str">
        <f>'[1]DATI INPUT'!A40</f>
        <v>08 - Uffici, agenzie, studi professionali</v>
      </c>
      <c r="B23" s="25">
        <f>'[1]tariffe UND'!G83</f>
        <v>3.241970989952788</v>
      </c>
      <c r="C23" s="26">
        <f>'[1]tariffe UND'!H83</f>
        <v>1.8342675358246623</v>
      </c>
      <c r="D23" s="23"/>
    </row>
    <row r="24" spans="1:4">
      <c r="A24" s="24" t="str">
        <f>'[1]DATI INPUT'!A41</f>
        <v>09 - Banche ed istituti di credito</v>
      </c>
      <c r="B24" s="25">
        <f>'[1]tariffe UND'!G84</f>
        <v>1.5763712152981444</v>
      </c>
      <c r="C24" s="26">
        <f>'[1]tariffe UND'!H84</f>
        <v>0.89631235264080789</v>
      </c>
      <c r="D24" s="23"/>
    </row>
    <row r="25" spans="1:4">
      <c r="A25" s="24" t="str">
        <f>'[1]DATI INPUT'!A42</f>
        <v>10 - Negozi abbigl., calzature, libreria, cartol., ferram. e altri beni durevoli</v>
      </c>
      <c r="B25" s="25">
        <f>'[1]tariffe UND'!G85</f>
        <v>3.2717138430716206</v>
      </c>
      <c r="C25" s="26">
        <f>'[1]tariffe UND'!H85</f>
        <v>1.8600464309227389</v>
      </c>
      <c r="D25" s="23"/>
    </row>
    <row r="26" spans="1:4">
      <c r="A26" s="24" t="str">
        <f>'[1]DATI INPUT'!A43</f>
        <v>11 - Edicola, farmacia, tabaccaio, plurilicenze</v>
      </c>
      <c r="B26" s="25">
        <f>'[1]tariffe UND'!G86</f>
        <v>3.5691423742599495</v>
      </c>
      <c r="C26" s="26">
        <f>'[1]tariffe UND'!H86</f>
        <v>2.0206687773030603</v>
      </c>
      <c r="D26" s="23"/>
    </row>
    <row r="27" spans="1:4">
      <c r="A27" s="24" t="str">
        <f>'[1]DATI INPUT'!A44</f>
        <v>12 - Attività artigianali tipo botteghe: falegname, idraul.,fabbro, elettric., parrucchiere</v>
      </c>
      <c r="B27" s="25">
        <f>'[1]tariffe UND'!G87</f>
        <v>2.4983996619819648</v>
      </c>
      <c r="C27" s="26">
        <f>'[1]tariffe UND'!H87</f>
        <v>1.4168477344288879</v>
      </c>
      <c r="D27" s="23"/>
    </row>
    <row r="28" spans="1:4">
      <c r="A28" s="24" t="str">
        <f>'[1]DATI INPUT'!A45</f>
        <v>13 - Carrozzeria, autofficina, elettrauto</v>
      </c>
      <c r="B28" s="25">
        <f>'[1]tariffe UND'!G88</f>
        <v>2.736342486932628</v>
      </c>
      <c r="C28" s="26">
        <f>'[1]tariffe UND'!H88</f>
        <v>1.5506996897458225</v>
      </c>
      <c r="D28" s="23"/>
    </row>
    <row r="29" spans="1:4">
      <c r="A29" s="24" t="str">
        <f>'[1]DATI INPUT'!A46</f>
        <v>14 - Attività industriali con capannoni di produzione</v>
      </c>
      <c r="B29" s="25">
        <f>'[1]tariffe UND'!G89</f>
        <v>2.6173710744572962</v>
      </c>
      <c r="C29" s="26">
        <f>'[1]tariffe UND'!H89</f>
        <v>1.4872439479659425</v>
      </c>
      <c r="D29" s="23"/>
    </row>
    <row r="30" spans="1:4">
      <c r="A30" s="24" t="str">
        <f>'[1]DATI INPUT'!A47</f>
        <v>15 - Attività artigianali di produzione beni specifici</v>
      </c>
      <c r="B30" s="25">
        <f>'[1]tariffe UND'!G90</f>
        <v>2.2753282635907177</v>
      </c>
      <c r="C30" s="26">
        <f>'[1]tariffe UND'!H90</f>
        <v>1.2879532589385059</v>
      </c>
      <c r="D30" s="23"/>
    </row>
    <row r="31" spans="1:4">
      <c r="A31" s="24" t="str">
        <f>'[1]DATI INPUT'!A48</f>
        <v>16 - Ristoranti, trattorie, osterie, pizzerie</v>
      </c>
      <c r="B31" s="25">
        <f>'[1]tariffe UND'!G91</f>
        <v>14.901169412535287</v>
      </c>
      <c r="C31" s="26">
        <f>'[1]tariffe UND'!H91</f>
        <v>8.4396136567240685</v>
      </c>
      <c r="D31" s="23"/>
    </row>
    <row r="32" spans="1:4">
      <c r="A32" s="24" t="str">
        <f>'[1]DATI INPUT'!A49</f>
        <v>17 - Bar, caffè, pasticceria</v>
      </c>
      <c r="B32" s="25">
        <f>'[1]tariffe UND'!G92</f>
        <v>11.391512744513006</v>
      </c>
      <c r="C32" s="26">
        <f>'[1]tariffe UND'!H92</f>
        <v>6.4486897583803273</v>
      </c>
      <c r="D32" s="23"/>
    </row>
    <row r="33" spans="1:4">
      <c r="A33" s="24" t="str">
        <f>'[1]DATI INPUT'!A50</f>
        <v>18 - Supermercato, pane e pasta, macelleria, salumi e formaggi, generi alim.</v>
      </c>
      <c r="B33" s="25">
        <f>'[1]tariffe UND'!G93</f>
        <v>3.5393995211411164</v>
      </c>
      <c r="C33" s="26">
        <f>'[1]tariffe UND'!H93</f>
        <v>3.2124469276064356</v>
      </c>
      <c r="D33" s="23"/>
    </row>
    <row r="34" spans="1:4">
      <c r="A34" s="24" t="str">
        <f>'[1]DATI INPUT'!A51</f>
        <v>19 - Plurilicenze alimentari e/o miste</v>
      </c>
      <c r="B34" s="25">
        <f>'[1]tariffe UND'!G94</f>
        <v>7.1085418954010668</v>
      </c>
      <c r="C34" s="26">
        <f>'[1]tariffe UND'!H94</f>
        <v>4.0353885788142572</v>
      </c>
      <c r="D34" s="23"/>
    </row>
    <row r="35" spans="1:4">
      <c r="A35" s="24" t="str">
        <f>'[1]DATI INPUT'!A52</f>
        <v>20 - Ortofrutta, pescherie, fiori e piante</v>
      </c>
      <c r="B35" s="25">
        <f>'[1]tariffe UND'!G95</f>
        <v>19.570797352192056</v>
      </c>
      <c r="C35" s="26">
        <f>'[1]tariffe UND'!H95</f>
        <v>11.092856859895308</v>
      </c>
      <c r="D35" s="23"/>
    </row>
    <row r="36" spans="1:4">
      <c r="A36" s="27" t="str">
        <f>'[1]DATI INPUT'!A53</f>
        <v>21 - Discoteche, night club</v>
      </c>
      <c r="B36" s="28" t="str">
        <f>'[1]tariffe UND'!G96</f>
        <v/>
      </c>
      <c r="C36" s="29" t="str">
        <f>'[1]tariffe UND'!H96</f>
        <v/>
      </c>
      <c r="D36" s="23"/>
    </row>
    <row r="37" spans="1:4">
      <c r="A37" s="30" t="str">
        <f>'[1]DATI INPUT'!A54</f>
        <v>22 - Magazzini</v>
      </c>
      <c r="B37" s="31">
        <f>'[1]tariffe UND'!G97</f>
        <v>1.0707427122779847</v>
      </c>
      <c r="C37" s="32">
        <f>'[1]tariffe UND'!H97</f>
        <v>0.60580403480479383</v>
      </c>
      <c r="D37" s="33"/>
    </row>
    <row r="38" spans="1:4">
      <c r="A38" s="34" t="str">
        <f>'[1]DATI INPUT'!A55</f>
        <v>23 - Agriturismi con ristorante</v>
      </c>
      <c r="B38" s="28">
        <f>'[1]tariffe UND'!G98</f>
        <v>3.0337710181209574</v>
      </c>
      <c r="C38" s="29">
        <f>'[1]tariffe UND'!H98</f>
        <v>1.7172710119180081</v>
      </c>
      <c r="D38" s="33"/>
    </row>
    <row r="39" spans="1:4">
      <c r="A39" s="34" t="str">
        <f>'[1]DATI INPUT'!A56</f>
        <v>24 - Agriturismi senza ristorante, case vacanze, affittacamere</v>
      </c>
      <c r="B39" s="28">
        <f>'[1]tariffe UND'!G99</f>
        <v>2.2307139839124686</v>
      </c>
      <c r="C39" s="29">
        <f>'[1]tariffe UND'!H99</f>
        <v>1.0946115457029335</v>
      </c>
      <c r="D39" s="33"/>
    </row>
    <row r="40" spans="1:4">
      <c r="A40" s="35" t="str">
        <f>'[1]DATI INPUT'!A57</f>
        <v>25 - Cantine vinicole ed aziende di trasformazione agro-alimentare</v>
      </c>
      <c r="B40" s="36">
        <f>'[1]tariffe UND'!G100</f>
        <v>2.2753282635907182</v>
      </c>
      <c r="C40" s="37">
        <f>'[1]tariffe UND'!H100</f>
        <v>1.2879532589385059</v>
      </c>
      <c r="D40" s="33"/>
    </row>
  </sheetData>
  <mergeCells count="4">
    <mergeCell ref="A1:D1"/>
    <mergeCell ref="B3:C3"/>
    <mergeCell ref="A12:D12"/>
    <mergeCell ref="B14:C1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07"/>
  <sheetViews>
    <sheetView workbookViewId="0">
      <selection activeCell="L6" sqref="L6"/>
    </sheetView>
  </sheetViews>
  <sheetFormatPr defaultRowHeight="15"/>
  <cols>
    <col min="2" max="2" width="37.28515625" customWidth="1"/>
    <col min="3" max="3" width="13" bestFit="1" customWidth="1"/>
    <col min="5" max="5" width="10.5703125" bestFit="1" customWidth="1"/>
    <col min="6" max="6" width="39.7109375" customWidth="1"/>
    <col min="7" max="7" width="13" bestFit="1" customWidth="1"/>
  </cols>
  <sheetData>
    <row r="1" spans="1:17" ht="18.75">
      <c r="A1" s="40" t="s">
        <v>5</v>
      </c>
      <c r="B1" s="40"/>
      <c r="C1" s="40"/>
      <c r="D1" s="40"/>
      <c r="E1" s="40"/>
      <c r="F1" s="40"/>
      <c r="G1" s="40"/>
    </row>
    <row r="2" spans="1:17">
      <c r="A2" s="41"/>
      <c r="B2" s="41"/>
      <c r="C2" s="41"/>
      <c r="D2" s="41"/>
      <c r="E2" s="41"/>
      <c r="F2" s="41"/>
    </row>
    <row r="3" spans="1:17" ht="18.75">
      <c r="A3" s="42" t="s">
        <v>6</v>
      </c>
      <c r="B3" s="42"/>
      <c r="C3" s="42"/>
      <c r="D3" s="43"/>
      <c r="E3" s="44" t="s">
        <v>7</v>
      </c>
      <c r="F3" s="44"/>
      <c r="G3" s="44"/>
      <c r="H3" s="45"/>
      <c r="I3" s="45"/>
      <c r="J3" s="45"/>
      <c r="K3" s="45"/>
      <c r="L3" s="45"/>
      <c r="M3" s="45"/>
      <c r="N3" s="45"/>
      <c r="O3" s="45"/>
      <c r="P3" s="45"/>
      <c r="Q3" s="45"/>
    </row>
    <row r="4" spans="1:17">
      <c r="A4" s="46"/>
      <c r="B4" s="46"/>
      <c r="C4" s="46"/>
      <c r="D4" s="46"/>
      <c r="E4" s="47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>
      <c r="A5" s="46"/>
      <c r="B5" s="46"/>
      <c r="C5" s="46"/>
      <c r="D5" s="46"/>
      <c r="E5" s="46"/>
      <c r="F5" s="46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</row>
    <row r="6" spans="1:17">
      <c r="A6" s="46"/>
      <c r="B6" s="48" t="s">
        <v>8</v>
      </c>
      <c r="C6" s="49">
        <v>422549.73</v>
      </c>
      <c r="D6" s="46"/>
      <c r="E6" s="46"/>
      <c r="F6" s="48" t="s">
        <v>9</v>
      </c>
      <c r="G6" s="49">
        <v>219355.97</v>
      </c>
      <c r="H6" s="45"/>
      <c r="I6" s="45"/>
      <c r="J6" s="45"/>
      <c r="K6" s="45"/>
      <c r="L6" s="45"/>
      <c r="M6" s="45"/>
      <c r="N6" s="45"/>
      <c r="O6" s="45"/>
      <c r="P6" s="45"/>
      <c r="Q6" s="45"/>
    </row>
    <row r="7" spans="1:17">
      <c r="A7" s="46"/>
      <c r="B7" s="46"/>
      <c r="C7" s="46"/>
      <c r="D7" s="46"/>
      <c r="E7" s="46"/>
      <c r="F7" s="46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</row>
    <row r="8" spans="1:17">
      <c r="A8" s="46"/>
      <c r="B8" s="50" t="s">
        <v>10</v>
      </c>
      <c r="C8" s="51">
        <f>C6/C10</f>
        <v>0.65827383991137645</v>
      </c>
      <c r="D8" s="46"/>
      <c r="E8" s="46"/>
      <c r="F8" s="50" t="s">
        <v>11</v>
      </c>
      <c r="G8" s="51">
        <f>G6/C10</f>
        <v>0.34172616008862361</v>
      </c>
      <c r="H8" s="45"/>
      <c r="I8" s="45"/>
      <c r="J8" s="45"/>
      <c r="K8" s="45"/>
      <c r="L8" s="45"/>
      <c r="M8" s="45"/>
      <c r="N8" s="45"/>
      <c r="O8" s="45"/>
      <c r="P8" s="45"/>
      <c r="Q8" s="45"/>
    </row>
    <row r="9" spans="1:17">
      <c r="A9" s="41"/>
      <c r="B9" s="41"/>
      <c r="C9" s="41"/>
      <c r="D9" s="41"/>
      <c r="E9" s="41"/>
      <c r="F9" s="41"/>
    </row>
    <row r="10" spans="1:17" ht="30">
      <c r="A10" s="41"/>
      <c r="B10" s="52" t="s">
        <v>12</v>
      </c>
      <c r="C10" s="53">
        <f>SUM(C6:G6)</f>
        <v>641905.69999999995</v>
      </c>
      <c r="D10" s="41"/>
      <c r="E10" s="41"/>
      <c r="F10" s="54"/>
    </row>
    <row r="11" spans="1:17">
      <c r="A11" s="41"/>
      <c r="B11" s="41"/>
      <c r="C11" s="41"/>
      <c r="D11" s="41"/>
      <c r="E11" s="41"/>
      <c r="F11" s="41"/>
    </row>
    <row r="12" spans="1:17" ht="30.75" customHeight="1">
      <c r="A12" s="41"/>
      <c r="B12" s="55" t="s">
        <v>13</v>
      </c>
      <c r="C12" s="53">
        <f>C10</f>
        <v>641905.69999999995</v>
      </c>
      <c r="D12" s="41"/>
      <c r="E12" s="56">
        <v>0.44</v>
      </c>
      <c r="F12" s="54" t="s">
        <v>14</v>
      </c>
    </row>
    <row r="13" spans="1:17">
      <c r="A13" s="57"/>
      <c r="B13" s="58"/>
      <c r="C13" s="41"/>
      <c r="D13" s="41"/>
      <c r="E13" s="59">
        <v>0.56000000000000005</v>
      </c>
      <c r="F13" s="54" t="s">
        <v>15</v>
      </c>
      <c r="G13" s="60"/>
    </row>
    <row r="14" spans="1:17">
      <c r="A14" s="41"/>
      <c r="B14" s="41"/>
      <c r="C14" s="41"/>
      <c r="D14" s="41"/>
      <c r="E14" s="41"/>
      <c r="F14" s="41"/>
    </row>
    <row r="15" spans="1:17">
      <c r="A15" s="61" t="s">
        <v>16</v>
      </c>
      <c r="B15" s="62"/>
      <c r="C15" s="62"/>
      <c r="D15" s="62"/>
      <c r="E15" s="63"/>
      <c r="F15" s="64"/>
      <c r="G15" s="65"/>
    </row>
    <row r="16" spans="1:17">
      <c r="A16" s="41"/>
      <c r="B16" s="41"/>
      <c r="C16" s="41"/>
      <c r="D16" s="41"/>
      <c r="E16" s="41"/>
    </row>
    <row r="17" spans="1:14" ht="30">
      <c r="A17" s="41"/>
      <c r="B17" s="41"/>
      <c r="C17" s="66" t="s">
        <v>17</v>
      </c>
      <c r="D17" s="41"/>
      <c r="E17" s="66" t="s">
        <v>18</v>
      </c>
      <c r="F17" s="67" t="s">
        <v>19</v>
      </c>
      <c r="G17" s="68"/>
    </row>
    <row r="18" spans="1:14">
      <c r="A18" t="s">
        <v>20</v>
      </c>
      <c r="C18" s="69">
        <v>64684</v>
      </c>
      <c r="D18" s="70"/>
      <c r="E18" s="71">
        <v>519</v>
      </c>
      <c r="F18" s="72">
        <f>ROUND(C18/E18,0)</f>
        <v>125</v>
      </c>
      <c r="G18" s="73"/>
      <c r="H18" s="73">
        <v>1</v>
      </c>
      <c r="I18" s="74">
        <f>IF(F25=1,C25,0)</f>
        <v>0</v>
      </c>
      <c r="J18" s="74">
        <f>IF(F25=1,E25,0)</f>
        <v>0</v>
      </c>
      <c r="K18" s="74"/>
      <c r="M18" s="75"/>
      <c r="N18" s="75"/>
    </row>
    <row r="19" spans="1:14">
      <c r="A19" t="s">
        <v>21</v>
      </c>
      <c r="C19" s="76">
        <v>63198</v>
      </c>
      <c r="D19" s="77"/>
      <c r="E19" s="78">
        <v>464</v>
      </c>
      <c r="F19" s="72">
        <f t="shared" ref="F19:F23" si="0">ROUND(C19/E19,0)</f>
        <v>136</v>
      </c>
      <c r="G19" s="73"/>
      <c r="H19" s="73">
        <v>2</v>
      </c>
      <c r="I19" s="74">
        <f>IF(F25=2,C25,0)</f>
        <v>0</v>
      </c>
      <c r="J19" s="74">
        <f>IF(F25=2,E25,0)</f>
        <v>0</v>
      </c>
      <c r="K19" s="74"/>
      <c r="M19" s="75"/>
      <c r="N19" s="75"/>
    </row>
    <row r="20" spans="1:14">
      <c r="A20" t="s">
        <v>22</v>
      </c>
      <c r="C20" s="76">
        <v>36064</v>
      </c>
      <c r="D20" s="77"/>
      <c r="E20" s="78">
        <v>267</v>
      </c>
      <c r="F20" s="72">
        <f t="shared" si="0"/>
        <v>135</v>
      </c>
      <c r="G20" s="73"/>
      <c r="H20" s="73">
        <v>3</v>
      </c>
      <c r="I20" s="74">
        <f>IF(F25=3,C25,0)</f>
        <v>0</v>
      </c>
      <c r="J20" s="74">
        <f>IF(F25=3,E25,0)</f>
        <v>0</v>
      </c>
      <c r="K20" s="74"/>
      <c r="M20" s="75"/>
      <c r="N20" s="75"/>
    </row>
    <row r="21" spans="1:14">
      <c r="A21" t="s">
        <v>23</v>
      </c>
      <c r="C21" s="76">
        <v>24655</v>
      </c>
      <c r="D21" s="77"/>
      <c r="E21" s="78">
        <v>149</v>
      </c>
      <c r="F21" s="72">
        <f t="shared" si="0"/>
        <v>165</v>
      </c>
      <c r="G21" s="73"/>
      <c r="H21" s="73">
        <v>4</v>
      </c>
      <c r="I21" s="74">
        <f>IF(F25=4,C25,0)</f>
        <v>0</v>
      </c>
      <c r="J21" s="74">
        <f>IF(F25=4,E25,0)</f>
        <v>0</v>
      </c>
      <c r="K21" s="74"/>
      <c r="M21" s="75"/>
      <c r="N21" s="75"/>
    </row>
    <row r="22" spans="1:14">
      <c r="A22" t="s">
        <v>24</v>
      </c>
      <c r="C22" s="76">
        <v>4214</v>
      </c>
      <c r="D22" s="77"/>
      <c r="E22" s="78">
        <v>36</v>
      </c>
      <c r="F22" s="72">
        <f t="shared" si="0"/>
        <v>117</v>
      </c>
      <c r="G22" s="73"/>
      <c r="H22" s="73">
        <v>5</v>
      </c>
      <c r="I22" s="74">
        <f>IF(F25=5,C25,0)</f>
        <v>0</v>
      </c>
      <c r="J22" s="74">
        <f>IF(F25=5,E25,0)</f>
        <v>0</v>
      </c>
      <c r="K22" s="74"/>
      <c r="M22" s="75"/>
      <c r="N22" s="75"/>
    </row>
    <row r="23" spans="1:14">
      <c r="A23" t="s">
        <v>25</v>
      </c>
      <c r="C23" s="79">
        <v>1696</v>
      </c>
      <c r="D23" s="80"/>
      <c r="E23" s="81">
        <v>13</v>
      </c>
      <c r="F23" s="72">
        <f t="shared" si="0"/>
        <v>130</v>
      </c>
      <c r="G23" s="73"/>
      <c r="H23" s="73">
        <v>6</v>
      </c>
      <c r="I23" s="74">
        <f>IF(F25=6,C25,0)</f>
        <v>0</v>
      </c>
      <c r="J23" s="74">
        <f>IF(F25=6,E25,0)</f>
        <v>0</v>
      </c>
      <c r="K23" s="74"/>
      <c r="M23" s="75"/>
      <c r="N23" s="75"/>
    </row>
    <row r="24" spans="1:14">
      <c r="C24" s="82"/>
      <c r="D24" s="83"/>
      <c r="E24" s="84"/>
      <c r="F24" s="75"/>
      <c r="G24" s="73"/>
      <c r="H24" s="73"/>
      <c r="I24" s="85"/>
      <c r="J24" s="85"/>
      <c r="K24" s="85"/>
      <c r="M24" s="75"/>
      <c r="N24" s="75"/>
    </row>
    <row r="25" spans="1:14">
      <c r="A25" t="s">
        <v>26</v>
      </c>
      <c r="C25" s="86">
        <v>9130</v>
      </c>
      <c r="D25" s="87"/>
      <c r="E25" s="88">
        <v>0</v>
      </c>
      <c r="F25" s="89" t="s">
        <v>27</v>
      </c>
      <c r="G25" s="90"/>
      <c r="H25" s="73"/>
      <c r="I25" s="85"/>
      <c r="J25" s="85"/>
      <c r="K25" s="85"/>
      <c r="M25" s="75"/>
      <c r="N25" s="75"/>
    </row>
    <row r="26" spans="1:14">
      <c r="C26" s="82"/>
      <c r="D26" s="83"/>
      <c r="E26" s="84"/>
      <c r="F26" s="75"/>
      <c r="G26" s="73"/>
      <c r="H26" s="73"/>
      <c r="I26" s="85"/>
      <c r="J26" s="85"/>
      <c r="K26" s="85"/>
      <c r="M26" s="75"/>
      <c r="N26" s="75"/>
    </row>
    <row r="27" spans="1:14">
      <c r="A27" s="41"/>
      <c r="B27" s="55" t="s">
        <v>28</v>
      </c>
      <c r="C27" s="91">
        <f>SUM(C18:C23)</f>
        <v>194511</v>
      </c>
      <c r="D27" s="92"/>
      <c r="E27" s="93">
        <f>SUM(E18:E23)</f>
        <v>1448</v>
      </c>
      <c r="F27" s="41"/>
      <c r="G27" s="60"/>
      <c r="H27" s="60"/>
      <c r="I27" s="85"/>
      <c r="J27" s="85"/>
      <c r="K27" s="85"/>
      <c r="M27" s="75"/>
      <c r="N27" s="75"/>
    </row>
    <row r="28" spans="1:14">
      <c r="A28" s="94"/>
      <c r="B28" s="95"/>
      <c r="C28" s="41"/>
      <c r="D28" s="41"/>
      <c r="E28" s="41"/>
      <c r="F28" s="41"/>
    </row>
    <row r="29" spans="1:14">
      <c r="A29" s="41"/>
      <c r="B29" s="41"/>
      <c r="C29" s="41"/>
      <c r="D29" s="41"/>
      <c r="E29" s="41"/>
      <c r="F29" s="41"/>
    </row>
    <row r="30" spans="1:14">
      <c r="A30" s="96" t="s">
        <v>29</v>
      </c>
      <c r="B30" s="97"/>
      <c r="C30" s="97"/>
      <c r="D30" s="97"/>
      <c r="E30" s="97"/>
      <c r="F30" s="97"/>
      <c r="G30" s="98"/>
    </row>
    <row r="31" spans="1:14">
      <c r="A31" s="41"/>
      <c r="B31" s="41"/>
      <c r="C31" s="41"/>
      <c r="D31" s="41"/>
      <c r="E31" s="41"/>
      <c r="F31" s="41"/>
    </row>
    <row r="32" spans="1:14" ht="45">
      <c r="A32" s="41"/>
      <c r="B32" s="41"/>
      <c r="C32" s="41"/>
      <c r="D32" s="41"/>
      <c r="E32" s="99" t="s">
        <v>30</v>
      </c>
      <c r="F32" s="100"/>
      <c r="G32" s="99" t="s">
        <v>31</v>
      </c>
    </row>
    <row r="33" spans="1:8">
      <c r="A33" t="s">
        <v>32</v>
      </c>
      <c r="B33" s="41"/>
      <c r="C33" s="41"/>
      <c r="D33" s="101">
        <v>1</v>
      </c>
      <c r="E33" s="102">
        <v>1792</v>
      </c>
      <c r="F33" s="103"/>
      <c r="G33" s="102">
        <v>1792</v>
      </c>
      <c r="H33" s="104"/>
    </row>
    <row r="34" spans="1:8">
      <c r="A34" t="s">
        <v>33</v>
      </c>
      <c r="B34" s="41"/>
      <c r="C34" s="41"/>
      <c r="D34" s="101">
        <v>2</v>
      </c>
      <c r="E34" s="102">
        <v>1027</v>
      </c>
      <c r="F34" s="103"/>
      <c r="G34" s="102">
        <v>1027</v>
      </c>
      <c r="H34" s="104"/>
    </row>
    <row r="35" spans="1:8">
      <c r="A35" t="s">
        <v>34</v>
      </c>
      <c r="B35" s="41"/>
      <c r="C35" s="41"/>
      <c r="D35" s="101">
        <v>3</v>
      </c>
      <c r="E35" s="102">
        <v>7010</v>
      </c>
      <c r="F35" s="105"/>
      <c r="G35" s="102">
        <v>7010</v>
      </c>
      <c r="H35" s="104"/>
    </row>
    <row r="36" spans="1:8">
      <c r="A36" t="s">
        <v>35</v>
      </c>
      <c r="B36" s="41"/>
      <c r="C36" s="41"/>
      <c r="D36" s="101">
        <v>4</v>
      </c>
      <c r="E36" s="102">
        <v>4506</v>
      </c>
      <c r="F36" s="106"/>
      <c r="G36" s="102">
        <v>3769</v>
      </c>
      <c r="H36" s="104"/>
    </row>
    <row r="37" spans="1:8">
      <c r="A37" t="s">
        <v>36</v>
      </c>
      <c r="B37" s="41"/>
      <c r="C37" s="41"/>
      <c r="D37" s="101">
        <v>5</v>
      </c>
      <c r="E37" s="102">
        <v>18266</v>
      </c>
      <c r="F37" s="105"/>
      <c r="G37" s="102">
        <v>16776</v>
      </c>
      <c r="H37" s="104"/>
    </row>
    <row r="38" spans="1:8">
      <c r="A38" t="s">
        <v>37</v>
      </c>
      <c r="B38" s="41"/>
      <c r="C38" s="41"/>
      <c r="D38" s="101">
        <v>6</v>
      </c>
      <c r="E38" s="102">
        <v>268</v>
      </c>
      <c r="F38" s="105"/>
      <c r="G38" s="102">
        <v>268</v>
      </c>
      <c r="H38" s="104"/>
    </row>
    <row r="39" spans="1:8">
      <c r="A39" t="s">
        <v>38</v>
      </c>
      <c r="B39" s="41"/>
      <c r="C39" s="41"/>
      <c r="D39" s="101">
        <v>7</v>
      </c>
      <c r="E39" s="102">
        <v>0</v>
      </c>
      <c r="F39" s="105"/>
      <c r="G39" s="102">
        <v>0</v>
      </c>
      <c r="H39" s="104"/>
    </row>
    <row r="40" spans="1:8">
      <c r="A40" t="s">
        <v>39</v>
      </c>
      <c r="B40" s="41"/>
      <c r="C40" s="41"/>
      <c r="D40" s="101">
        <v>8</v>
      </c>
      <c r="E40" s="102">
        <v>2615</v>
      </c>
      <c r="F40" s="105"/>
      <c r="G40" s="102">
        <v>2491</v>
      </c>
      <c r="H40" s="104"/>
    </row>
    <row r="41" spans="1:8">
      <c r="A41" t="s">
        <v>40</v>
      </c>
      <c r="B41" s="41"/>
      <c r="C41" s="41"/>
      <c r="D41" s="101">
        <v>9</v>
      </c>
      <c r="E41" s="102">
        <v>1455</v>
      </c>
      <c r="F41" s="105"/>
      <c r="G41" s="102">
        <v>1455</v>
      </c>
      <c r="H41" s="104"/>
    </row>
    <row r="42" spans="1:8">
      <c r="A42" t="s">
        <v>41</v>
      </c>
      <c r="B42" s="41"/>
      <c r="C42" s="41"/>
      <c r="D42" s="101">
        <v>10</v>
      </c>
      <c r="E42" s="102">
        <v>3122</v>
      </c>
      <c r="F42" s="105"/>
      <c r="G42" s="102">
        <v>3122</v>
      </c>
      <c r="H42" s="104"/>
    </row>
    <row r="43" spans="1:8">
      <c r="A43" t="s">
        <v>42</v>
      </c>
      <c r="B43" s="41"/>
      <c r="C43" s="41"/>
      <c r="D43" s="101">
        <v>11</v>
      </c>
      <c r="E43" s="102">
        <v>378</v>
      </c>
      <c r="F43" s="105"/>
      <c r="G43" s="102">
        <v>378</v>
      </c>
      <c r="H43" s="104"/>
    </row>
    <row r="44" spans="1:8">
      <c r="A44" t="s">
        <v>43</v>
      </c>
      <c r="B44" s="41"/>
      <c r="C44" s="41"/>
      <c r="D44" s="101">
        <v>12</v>
      </c>
      <c r="E44" s="102">
        <v>768</v>
      </c>
      <c r="F44" s="105"/>
      <c r="G44" s="102">
        <v>768</v>
      </c>
      <c r="H44" s="104"/>
    </row>
    <row r="45" spans="1:8">
      <c r="A45" t="s">
        <v>44</v>
      </c>
      <c r="B45" s="41"/>
      <c r="C45" s="41"/>
      <c r="D45" s="101">
        <v>13</v>
      </c>
      <c r="E45" s="102">
        <v>1498</v>
      </c>
      <c r="F45" s="105"/>
      <c r="G45" s="102">
        <v>1498</v>
      </c>
      <c r="H45" s="104"/>
    </row>
    <row r="46" spans="1:8">
      <c r="A46" t="s">
        <v>45</v>
      </c>
      <c r="B46" s="41"/>
      <c r="C46" s="41"/>
      <c r="D46" s="101">
        <v>14</v>
      </c>
      <c r="E46" s="102">
        <v>1165</v>
      </c>
      <c r="F46" s="105"/>
      <c r="G46" s="102">
        <v>510</v>
      </c>
      <c r="H46" s="104"/>
    </row>
    <row r="47" spans="1:8">
      <c r="A47" t="s">
        <v>46</v>
      </c>
      <c r="B47" s="41"/>
      <c r="C47" s="41"/>
      <c r="D47" s="101">
        <v>15</v>
      </c>
      <c r="E47" s="102">
        <v>4214</v>
      </c>
      <c r="F47" s="107"/>
      <c r="G47" s="102">
        <v>4214</v>
      </c>
      <c r="H47" s="104"/>
    </row>
    <row r="48" spans="1:8">
      <c r="A48" t="s">
        <v>47</v>
      </c>
      <c r="B48" s="41"/>
      <c r="C48" s="41"/>
      <c r="D48" s="101">
        <v>16</v>
      </c>
      <c r="E48" s="102">
        <v>2902</v>
      </c>
      <c r="F48" s="105"/>
      <c r="G48" s="102">
        <v>2838</v>
      </c>
      <c r="H48" s="104"/>
    </row>
    <row r="49" spans="1:14">
      <c r="A49" s="45" t="s">
        <v>48</v>
      </c>
      <c r="B49" s="41"/>
      <c r="C49" s="41"/>
      <c r="D49" s="101">
        <v>17</v>
      </c>
      <c r="E49" s="102">
        <v>1136</v>
      </c>
      <c r="F49" s="105"/>
      <c r="G49" s="102">
        <v>1101</v>
      </c>
      <c r="H49" s="104"/>
    </row>
    <row r="50" spans="1:14">
      <c r="A50" s="45" t="s">
        <v>49</v>
      </c>
      <c r="B50" s="41"/>
      <c r="C50" s="41"/>
      <c r="D50" s="101">
        <v>18</v>
      </c>
      <c r="E50" s="102">
        <v>1990</v>
      </c>
      <c r="F50" s="105"/>
      <c r="G50" s="102">
        <v>1926</v>
      </c>
      <c r="H50" s="104"/>
    </row>
    <row r="51" spans="1:14">
      <c r="A51" s="45" t="s">
        <v>50</v>
      </c>
      <c r="B51" s="41"/>
      <c r="C51" s="41"/>
      <c r="D51" s="101">
        <v>19</v>
      </c>
      <c r="E51" s="102">
        <v>232</v>
      </c>
      <c r="F51" s="105"/>
      <c r="G51" s="102">
        <v>232</v>
      </c>
      <c r="H51" s="104"/>
    </row>
    <row r="52" spans="1:14">
      <c r="A52" s="45" t="s">
        <v>51</v>
      </c>
      <c r="B52" s="41"/>
      <c r="C52" s="41"/>
      <c r="D52" s="101">
        <v>20</v>
      </c>
      <c r="E52" s="102">
        <v>160</v>
      </c>
      <c r="F52" s="105"/>
      <c r="G52" s="102">
        <v>160</v>
      </c>
      <c r="H52" s="108"/>
    </row>
    <row r="53" spans="1:14">
      <c r="A53" s="45" t="s">
        <v>52</v>
      </c>
      <c r="B53" s="41"/>
      <c r="C53" s="41"/>
      <c r="D53" s="101">
        <v>21</v>
      </c>
      <c r="E53" s="102">
        <v>0</v>
      </c>
      <c r="F53" s="105"/>
      <c r="G53" s="102">
        <v>0</v>
      </c>
      <c r="H53" s="104"/>
    </row>
    <row r="54" spans="1:14">
      <c r="A54" s="45" t="s">
        <v>53</v>
      </c>
      <c r="B54" s="41"/>
      <c r="C54" s="41"/>
      <c r="D54" s="101">
        <v>22</v>
      </c>
      <c r="E54" s="102">
        <v>12232</v>
      </c>
      <c r="F54" s="105"/>
      <c r="G54" s="102">
        <v>8786</v>
      </c>
      <c r="H54" s="104"/>
    </row>
    <row r="55" spans="1:14">
      <c r="A55" s="45" t="s">
        <v>54</v>
      </c>
      <c r="B55" s="41"/>
      <c r="C55" s="41"/>
      <c r="D55" s="101">
        <v>23</v>
      </c>
      <c r="E55" s="102">
        <v>1870</v>
      </c>
      <c r="F55" s="105"/>
      <c r="G55" s="102">
        <v>1490</v>
      </c>
      <c r="H55" s="104"/>
    </row>
    <row r="56" spans="1:14">
      <c r="A56" s="45" t="s">
        <v>55</v>
      </c>
      <c r="B56" s="41"/>
      <c r="C56" s="41"/>
      <c r="D56" s="101">
        <v>24</v>
      </c>
      <c r="E56" s="102">
        <v>12397</v>
      </c>
      <c r="F56" s="105"/>
      <c r="G56" s="102">
        <v>9498</v>
      </c>
      <c r="H56" s="104"/>
    </row>
    <row r="57" spans="1:14">
      <c r="A57" s="45" t="s">
        <v>56</v>
      </c>
      <c r="B57" s="41"/>
      <c r="C57" s="41"/>
      <c r="D57" s="101">
        <v>25</v>
      </c>
      <c r="E57" s="102">
        <v>567</v>
      </c>
      <c r="F57" s="105"/>
      <c r="G57" s="102">
        <v>365</v>
      </c>
      <c r="H57" s="104"/>
    </row>
    <row r="58" spans="1:14">
      <c r="B58" s="41"/>
      <c r="C58" s="41"/>
      <c r="D58" s="41"/>
      <c r="E58" s="109">
        <f>SUM(E33:E57)</f>
        <v>81570</v>
      </c>
      <c r="F58" s="110"/>
      <c r="G58" s="109">
        <f>SUM(G33:G57)</f>
        <v>71474</v>
      </c>
      <c r="H58" s="104"/>
    </row>
    <row r="59" spans="1:14">
      <c r="B59" s="41"/>
      <c r="C59" s="41"/>
      <c r="D59" s="41"/>
      <c r="E59" s="111"/>
      <c r="F59" s="110"/>
      <c r="G59" s="111"/>
      <c r="H59" s="104"/>
    </row>
    <row r="60" spans="1:14">
      <c r="A60" s="41"/>
      <c r="B60" s="41"/>
      <c r="C60" s="41"/>
      <c r="D60" s="41"/>
      <c r="E60" s="112"/>
      <c r="F60" s="41"/>
    </row>
    <row r="61" spans="1:14">
      <c r="A61" s="113" t="s">
        <v>57</v>
      </c>
      <c r="B61" s="114"/>
      <c r="C61" s="114"/>
      <c r="D61" s="114"/>
      <c r="E61" s="114"/>
      <c r="F61" s="114"/>
      <c r="G61" s="114"/>
      <c r="H61" s="114"/>
      <c r="I61" s="114"/>
      <c r="J61" s="114"/>
      <c r="K61" s="114"/>
      <c r="L61" s="114"/>
      <c r="M61" s="114"/>
      <c r="N61" s="115"/>
    </row>
    <row r="62" spans="1:14">
      <c r="A62" s="41"/>
      <c r="B62" s="41"/>
      <c r="C62" s="41"/>
      <c r="D62" s="41"/>
      <c r="E62" s="41"/>
      <c r="F62" s="41"/>
    </row>
    <row r="63" spans="1:14" ht="30">
      <c r="A63" s="116" t="s">
        <v>58</v>
      </c>
      <c r="B63" s="117"/>
      <c r="C63" s="117"/>
      <c r="D63" s="117"/>
      <c r="E63" s="118" t="s">
        <v>59</v>
      </c>
      <c r="F63" s="41"/>
    </row>
    <row r="64" spans="1:14">
      <c r="A64" t="s">
        <v>60</v>
      </c>
      <c r="B64" s="41"/>
      <c r="C64" s="41"/>
      <c r="D64" s="41"/>
      <c r="E64" s="119">
        <v>0.82</v>
      </c>
      <c r="F64" s="41"/>
    </row>
    <row r="65" spans="1:14">
      <c r="A65" t="s">
        <v>61</v>
      </c>
      <c r="B65" s="41"/>
      <c r="C65" s="41"/>
      <c r="D65" s="41"/>
      <c r="E65" s="120">
        <v>0.92</v>
      </c>
      <c r="F65" s="41"/>
    </row>
    <row r="66" spans="1:14">
      <c r="A66" t="s">
        <v>62</v>
      </c>
      <c r="B66" s="41"/>
      <c r="C66" s="41"/>
      <c r="D66" s="41"/>
      <c r="E66" s="120">
        <v>1.03</v>
      </c>
      <c r="F66" s="41"/>
    </row>
    <row r="67" spans="1:14">
      <c r="A67" t="s">
        <v>63</v>
      </c>
      <c r="B67" s="41"/>
      <c r="C67" s="41"/>
      <c r="D67" s="41"/>
      <c r="E67" s="120">
        <v>1.1000000000000001</v>
      </c>
      <c r="F67" s="41"/>
    </row>
    <row r="68" spans="1:14">
      <c r="A68" t="s">
        <v>64</v>
      </c>
      <c r="B68" s="41"/>
      <c r="C68" s="41"/>
      <c r="D68" s="41"/>
      <c r="E68" s="120">
        <v>1.17</v>
      </c>
      <c r="F68" s="41"/>
      <c r="M68" s="121"/>
      <c r="N68" s="121"/>
    </row>
    <row r="69" spans="1:14">
      <c r="A69" t="s">
        <v>65</v>
      </c>
      <c r="B69" s="41"/>
      <c r="C69" s="41"/>
      <c r="D69" s="41"/>
      <c r="E69" s="120">
        <v>1.21</v>
      </c>
      <c r="F69" s="41"/>
    </row>
    <row r="70" spans="1:14">
      <c r="A70" s="41"/>
      <c r="B70" s="41"/>
      <c r="C70" s="41"/>
      <c r="D70" s="41"/>
      <c r="E70" s="41"/>
      <c r="F70" s="41"/>
    </row>
    <row r="71" spans="1:14" ht="45">
      <c r="A71" s="122" t="s">
        <v>66</v>
      </c>
      <c r="B71" s="123"/>
      <c r="C71" s="123"/>
      <c r="D71" s="123"/>
      <c r="E71" s="118" t="s">
        <v>67</v>
      </c>
      <c r="F71" s="41"/>
      <c r="I71" s="124" t="s">
        <v>68</v>
      </c>
      <c r="N71" s="125" t="s">
        <v>69</v>
      </c>
    </row>
    <row r="72" spans="1:14" ht="30">
      <c r="A72" t="s">
        <v>60</v>
      </c>
      <c r="B72" s="41"/>
      <c r="C72" s="66" t="str">
        <f>CONCATENATE("da ",[1]Kb!D3," a ",[1]Kb!E3)</f>
        <v>da 0,6 a 1</v>
      </c>
      <c r="D72" s="41"/>
      <c r="E72" s="72">
        <f>[1]Kb!D3+([1]Kb!E3-[1]Kb!D3)*'[1]DATI INPUT'!I72</f>
        <v>1</v>
      </c>
      <c r="F72" s="41"/>
      <c r="I72" s="126">
        <v>1</v>
      </c>
      <c r="J72" s="127"/>
      <c r="N72" s="128"/>
    </row>
    <row r="73" spans="1:14" ht="30">
      <c r="A73" t="s">
        <v>61</v>
      </c>
      <c r="B73" s="41"/>
      <c r="C73" s="66" t="str">
        <f>CONCATENATE("da ",[1]Kb!D4," a ",[1]Kb!E4)</f>
        <v>da 1,4 a 1,8</v>
      </c>
      <c r="D73" s="41"/>
      <c r="E73" s="72">
        <f>[1]Kb!D4+([1]Kb!E4-[1]Kb!D4)*'[1]DATI INPUT'!I73</f>
        <v>1.6</v>
      </c>
      <c r="F73" s="41"/>
      <c r="I73" s="129">
        <v>0.5</v>
      </c>
      <c r="J73" s="127"/>
      <c r="N73" s="130"/>
    </row>
    <row r="74" spans="1:14" ht="30">
      <c r="A74" t="s">
        <v>62</v>
      </c>
      <c r="B74" s="41"/>
      <c r="C74" s="66" t="str">
        <f>CONCATENATE("da ",[1]Kb!D5," a ",[1]Kb!E5)</f>
        <v>da 1,8 a 2,3</v>
      </c>
      <c r="D74" s="41"/>
      <c r="E74" s="72">
        <f>[1]Kb!D5+([1]Kb!E5-[1]Kb!D5)*'[1]DATI INPUT'!I74</f>
        <v>2</v>
      </c>
      <c r="F74" s="41"/>
      <c r="I74" s="129">
        <v>0.4</v>
      </c>
      <c r="J74" s="127"/>
      <c r="N74" s="130"/>
    </row>
    <row r="75" spans="1:14" ht="30">
      <c r="A75" t="s">
        <v>63</v>
      </c>
      <c r="B75" s="41"/>
      <c r="C75" s="66" t="str">
        <f>CONCATENATE("da ",[1]Kb!D6," a ",[1]Kb!E6)</f>
        <v>da 2,2 a 3</v>
      </c>
      <c r="D75" s="41"/>
      <c r="E75" s="72">
        <f>[1]Kb!D6+([1]Kb!E6-[1]Kb!D6)*'[1]DATI INPUT'!I75</f>
        <v>2.6</v>
      </c>
      <c r="F75" s="41"/>
      <c r="I75" s="129">
        <v>0.5</v>
      </c>
      <c r="J75" s="127"/>
      <c r="N75" s="130"/>
    </row>
    <row r="76" spans="1:14" ht="30">
      <c r="A76" t="s">
        <v>64</v>
      </c>
      <c r="B76" s="41"/>
      <c r="C76" s="66" t="str">
        <f>CONCATENATE("da ",[1]Kb!D7," a ",[1]Kb!E7)</f>
        <v>da 2,9 a 3,6</v>
      </c>
      <c r="D76" s="41"/>
      <c r="E76" s="72">
        <f>[1]Kb!D7+([1]Kb!E7-[1]Kb!D7)*'[1]DATI INPUT'!I76</f>
        <v>2.9</v>
      </c>
      <c r="F76" s="41"/>
      <c r="I76" s="129">
        <v>0</v>
      </c>
      <c r="J76" s="127"/>
      <c r="N76" s="130"/>
    </row>
    <row r="77" spans="1:14" ht="30">
      <c r="A77" t="s">
        <v>65</v>
      </c>
      <c r="B77" s="41"/>
      <c r="C77" s="66" t="str">
        <f>CONCATENATE("da ",[1]Kb!D8," a ",[1]Kb!E8)</f>
        <v>da 3,4 a 4,1</v>
      </c>
      <c r="D77" s="41"/>
      <c r="E77" s="72">
        <f>[1]Kb!D8+([1]Kb!E8-[1]Kb!D8)*'[1]DATI INPUT'!I77</f>
        <v>3.4</v>
      </c>
      <c r="F77" s="41"/>
      <c r="I77" s="131">
        <v>0</v>
      </c>
      <c r="J77" s="127"/>
      <c r="N77" s="132"/>
    </row>
    <row r="78" spans="1:14">
      <c r="B78" s="41"/>
      <c r="C78" s="66"/>
      <c r="D78" s="41"/>
      <c r="E78" s="72"/>
      <c r="F78" s="133"/>
      <c r="G78" s="127"/>
      <c r="I78" s="72"/>
    </row>
    <row r="79" spans="1:14">
      <c r="A79" s="41"/>
      <c r="B79" s="41"/>
      <c r="C79" s="41"/>
      <c r="D79" s="41"/>
      <c r="E79" s="112"/>
      <c r="F79" s="41"/>
    </row>
    <row r="80" spans="1:14">
      <c r="A80" s="134" t="s">
        <v>70</v>
      </c>
      <c r="B80" s="135"/>
      <c r="C80" s="135"/>
      <c r="D80" s="135"/>
      <c r="E80" s="135"/>
      <c r="F80" s="135"/>
      <c r="G80" s="135"/>
      <c r="H80" s="135"/>
      <c r="I80" s="135"/>
      <c r="J80" s="135"/>
      <c r="K80" s="135"/>
      <c r="L80" s="135"/>
      <c r="M80" s="135"/>
      <c r="N80" s="136"/>
    </row>
    <row r="81" spans="1:17">
      <c r="A81" s="41"/>
      <c r="B81" s="41"/>
      <c r="C81" s="41"/>
      <c r="D81" s="41"/>
      <c r="E81" s="112"/>
      <c r="F81" s="41"/>
    </row>
    <row r="82" spans="1:17" ht="120">
      <c r="A82" s="137" t="s">
        <v>58</v>
      </c>
      <c r="B82" s="138"/>
      <c r="C82" s="138"/>
      <c r="D82" s="139"/>
      <c r="E82" s="99" t="s">
        <v>71</v>
      </c>
      <c r="F82" s="140" t="s">
        <v>72</v>
      </c>
      <c r="G82" s="99" t="s">
        <v>73</v>
      </c>
      <c r="I82" s="141" t="s">
        <v>74</v>
      </c>
      <c r="J82" s="99" t="s">
        <v>75</v>
      </c>
      <c r="K82" s="141" t="s">
        <v>76</v>
      </c>
      <c r="L82" s="99" t="s">
        <v>77</v>
      </c>
      <c r="N82" s="125" t="s">
        <v>69</v>
      </c>
    </row>
    <row r="83" spans="1:17" ht="30">
      <c r="A83" s="142" t="str">
        <f>A33</f>
        <v>01 - Musei, biblioteche, scuole, associazioni, luoghi di culto</v>
      </c>
      <c r="B83" s="41"/>
      <c r="C83" s="66" t="str">
        <f>CONCATENATE("da ",[1]Kc_Kd!G3," a ",[1]Kc_Kd!H3)</f>
        <v>da 0,34 a 0,66</v>
      </c>
      <c r="D83" s="41"/>
      <c r="E83" s="143">
        <f>J83</f>
        <v>0.34</v>
      </c>
      <c r="F83" s="144" t="str">
        <f>CONCATENATE("da ",[1]Kc_Kd!I3," a ",[1]Kc_Kd!J3)</f>
        <v>da 2,93 a 5,62</v>
      </c>
      <c r="G83" s="143">
        <f>L83</f>
        <v>2.93</v>
      </c>
      <c r="I83" s="145">
        <v>0</v>
      </c>
      <c r="J83" s="146">
        <f>[1]Kc_Kd!G3+([1]Kc_Kd!H3-[1]Kc_Kd!G3)*I83/100</f>
        <v>0.34</v>
      </c>
      <c r="K83" s="145">
        <f>I83</f>
        <v>0</v>
      </c>
      <c r="L83" s="146">
        <f>[1]Kc_Kd!I3+([1]Kc_Kd!J3-[1]Kc_Kd!I3)*K83/100</f>
        <v>2.93</v>
      </c>
      <c r="N83" s="128"/>
      <c r="O83" s="3"/>
      <c r="P83" s="3"/>
      <c r="Q83" s="3"/>
    </row>
    <row r="84" spans="1:17" ht="30">
      <c r="A84" s="142" t="str">
        <f>A34</f>
        <v>02 - Campeggi, distributori carburante</v>
      </c>
      <c r="B84" s="41"/>
      <c r="C84" s="66" t="str">
        <f>CONCATENATE("da ",[1]Kc_Kd!G4," a ",[1]Kc_Kd!H4)</f>
        <v>da 0,7 a 0,85</v>
      </c>
      <c r="D84" s="41"/>
      <c r="E84" s="143">
        <f t="shared" ref="E84:E107" si="1">J84</f>
        <v>0.85</v>
      </c>
      <c r="F84" s="144" t="str">
        <f>CONCATENATE("da ",[1]Kc_Kd!I4," a ",[1]Kc_Kd!J4)</f>
        <v>da 5,95 a 7,2</v>
      </c>
      <c r="G84" s="143">
        <f t="shared" ref="G84:G107" si="2">L84</f>
        <v>7.2</v>
      </c>
      <c r="I84" s="147">
        <v>100</v>
      </c>
      <c r="J84" s="148">
        <f>[1]Kc_Kd!G4+([1]Kc_Kd!H4-[1]Kc_Kd!G4)*I84/100</f>
        <v>0.85</v>
      </c>
      <c r="K84" s="147">
        <f>I84</f>
        <v>100</v>
      </c>
      <c r="L84" s="148">
        <f>[1]Kc_Kd!I4+([1]Kc_Kd!J4-[1]Kc_Kd!I4)*K84/100</f>
        <v>7.2</v>
      </c>
      <c r="N84" s="130"/>
      <c r="O84" s="3"/>
      <c r="P84" s="3"/>
      <c r="Q84" s="3"/>
    </row>
    <row r="85" spans="1:17" ht="30">
      <c r="A85" s="142" t="str">
        <f t="shared" ref="A85:A107" si="3">A35</f>
        <v xml:space="preserve">03 - Stabilimenti balneari </v>
      </c>
      <c r="B85" s="41"/>
      <c r="C85" s="66" t="str">
        <f>CONCATENATE("da ",[1]Kc_Kd!G5," a ",[1]Kc_Kd!H5)</f>
        <v>da 0,43 a 0,62</v>
      </c>
      <c r="D85" s="41"/>
      <c r="E85" s="143">
        <f t="shared" si="1"/>
        <v>0.62</v>
      </c>
      <c r="F85" s="144" t="str">
        <f>CONCATENATE("da ",[1]Kc_Kd!I5," a ",[1]Kc_Kd!J5)</f>
        <v>da 3,65 a 5,31</v>
      </c>
      <c r="G85" s="143">
        <f t="shared" si="2"/>
        <v>5.31</v>
      </c>
      <c r="I85" s="147">
        <v>100</v>
      </c>
      <c r="J85" s="148">
        <f>[1]Kc_Kd!G5+([1]Kc_Kd!H5-[1]Kc_Kd!G5)*I85/100</f>
        <v>0.62</v>
      </c>
      <c r="K85" s="147">
        <f t="shared" ref="K85:K102" si="4">I85</f>
        <v>100</v>
      </c>
      <c r="L85" s="148">
        <f>[1]Kc_Kd!I5+([1]Kc_Kd!J5-[1]Kc_Kd!I5)*K85/100</f>
        <v>5.31</v>
      </c>
      <c r="N85" s="130"/>
      <c r="O85" s="3"/>
      <c r="P85" s="3"/>
      <c r="Q85" s="3"/>
    </row>
    <row r="86" spans="1:17" ht="30">
      <c r="A86" s="142" t="str">
        <f t="shared" si="3"/>
        <v>04 -Esposizioni, autosaloni, magazzini e depositi senza attività di vendita diretta</v>
      </c>
      <c r="B86" s="41"/>
      <c r="C86" s="66" t="str">
        <f>CONCATENATE("da ",[1]Kc_Kd!G6," a ",[1]Kc_Kd!H6)</f>
        <v>da 0,23 a 0,49</v>
      </c>
      <c r="D86" s="41"/>
      <c r="E86" s="143">
        <f t="shared" si="1"/>
        <v>0.49</v>
      </c>
      <c r="F86" s="144" t="str">
        <f>CONCATENATE("da ",[1]Kc_Kd!I6," a ",[1]Kc_Kd!J6)</f>
        <v>da 1,95 a 4,16</v>
      </c>
      <c r="G86" s="143">
        <f t="shared" si="2"/>
        <v>4.16</v>
      </c>
      <c r="I86" s="147">
        <v>100</v>
      </c>
      <c r="J86" s="148">
        <f>[1]Kc_Kd!G6+([1]Kc_Kd!H6-[1]Kc_Kd!G6)*I86/100</f>
        <v>0.49</v>
      </c>
      <c r="K86" s="147">
        <f t="shared" si="4"/>
        <v>100</v>
      </c>
      <c r="L86" s="148">
        <f>[1]Kc_Kd!I6+([1]Kc_Kd!J6-[1]Kc_Kd!I6)*K86/100</f>
        <v>4.16</v>
      </c>
      <c r="N86" s="130"/>
      <c r="O86" s="3"/>
      <c r="P86" s="3"/>
      <c r="Q86" s="3"/>
    </row>
    <row r="87" spans="1:17" ht="30">
      <c r="A87" s="142" t="str">
        <f t="shared" si="3"/>
        <v>05 - Alberghi con ristorante, agriturismo con ristorazione, locali destinati  ad attività turistica ricettiva con ristorazione</v>
      </c>
      <c r="B87" s="41"/>
      <c r="C87" s="66" t="str">
        <f>CONCATENATE("da ",[1]Kc_Kd!G7," a ",[1]Kc_Kd!H7)</f>
        <v>da 1,02 a 1,49</v>
      </c>
      <c r="D87" s="41"/>
      <c r="E87" s="143">
        <f t="shared" si="1"/>
        <v>1.02</v>
      </c>
      <c r="F87" s="144" t="str">
        <f>CONCATENATE("da ",[1]Kc_Kd!I7," a ",[1]Kc_Kd!J7)</f>
        <v>da 8,66 a 12,65</v>
      </c>
      <c r="G87" s="143">
        <f t="shared" si="2"/>
        <v>8.66</v>
      </c>
      <c r="I87" s="147">
        <v>0</v>
      </c>
      <c r="J87" s="148">
        <f>[1]Kc_Kd!G7+([1]Kc_Kd!H7-[1]Kc_Kd!G7)*I87/100</f>
        <v>1.02</v>
      </c>
      <c r="K87" s="147">
        <f t="shared" si="4"/>
        <v>0</v>
      </c>
      <c r="L87" s="148">
        <f>[1]Kc_Kd!I7+([1]Kc_Kd!J7-[1]Kc_Kd!I7)*K87/100</f>
        <v>8.66</v>
      </c>
      <c r="N87" s="130"/>
      <c r="O87" s="3"/>
      <c r="P87" s="3"/>
      <c r="Q87" s="3"/>
    </row>
    <row r="88" spans="1:17" ht="30">
      <c r="A88" s="142" t="str">
        <f t="shared" si="3"/>
        <v>06 - Alberghi senza ristorante, affittacamere per brevi soggiorni, case ed appartamenti per vacanze, B&amp;B, residence e agriturismo senza ristorazione</v>
      </c>
      <c r="B88" s="41"/>
      <c r="C88" s="66" t="str">
        <f>CONCATENATE("da ",[1]Kc_Kd!G8," a ",[1]Kc_Kd!H8)</f>
        <v>da 0,65 a 0,85</v>
      </c>
      <c r="D88" s="41"/>
      <c r="E88" s="143">
        <f t="shared" si="1"/>
        <v>0.75</v>
      </c>
      <c r="F88" s="144" t="str">
        <f>CONCATENATE("da ",[1]Kc_Kd!I8," a ",[1]Kc_Kd!J8)</f>
        <v>da 5,52 a 7,23</v>
      </c>
      <c r="G88" s="143">
        <f t="shared" si="2"/>
        <v>5.52</v>
      </c>
      <c r="I88" s="147">
        <v>50</v>
      </c>
      <c r="J88" s="148">
        <f>[1]Kc_Kd!G8+([1]Kc_Kd!H8-[1]Kc_Kd!G8)*I88/100</f>
        <v>0.75</v>
      </c>
      <c r="K88" s="147">
        <v>0</v>
      </c>
      <c r="L88" s="148">
        <f>[1]Kc_Kd!I8+([1]Kc_Kd!J8-[1]Kc_Kd!I8)*K88/100</f>
        <v>5.52</v>
      </c>
      <c r="N88" s="130"/>
      <c r="O88" s="3"/>
      <c r="P88" s="3"/>
      <c r="Q88" s="3"/>
    </row>
    <row r="89" spans="1:17" ht="30">
      <c r="A89" s="142" t="str">
        <f t="shared" si="3"/>
        <v>07 - Case di cura e riposo</v>
      </c>
      <c r="B89" s="41"/>
      <c r="C89" s="66" t="str">
        <f>CONCATENATE("da ",[1]Kc_Kd!G9," a ",[1]Kc_Kd!H9)</f>
        <v>da 0,93 a 0,96</v>
      </c>
      <c r="D89" s="41"/>
      <c r="E89" s="143">
        <f t="shared" si="1"/>
        <v>0.94950000000000001</v>
      </c>
      <c r="F89" s="144" t="str">
        <f>CONCATENATE("da ",[1]Kc_Kd!I9," a ",[1]Kc_Kd!J9)</f>
        <v>da 7,88 a 8,2</v>
      </c>
      <c r="G89" s="143">
        <f>L89</f>
        <v>8.0399999999999991</v>
      </c>
      <c r="I89" s="147">
        <v>65</v>
      </c>
      <c r="J89" s="148">
        <f>[1]Kc_Kd!G9+([1]Kc_Kd!H9-[1]Kc_Kd!G9)*I89/100</f>
        <v>0.94950000000000001</v>
      </c>
      <c r="K89" s="147">
        <v>50</v>
      </c>
      <c r="L89" s="148">
        <f>[1]Kc_Kd!I9+([1]Kc_Kd!J9-[1]Kc_Kd!I9)*K89/100</f>
        <v>8.0399999999999991</v>
      </c>
      <c r="N89" s="130"/>
      <c r="O89" s="3"/>
      <c r="P89" s="3"/>
      <c r="Q89" s="3"/>
    </row>
    <row r="90" spans="1:17" ht="30">
      <c r="A90" s="142" t="str">
        <f t="shared" si="3"/>
        <v>08 - Uffici, agenzie, studi professionali</v>
      </c>
      <c r="B90" s="41"/>
      <c r="C90" s="66" t="str">
        <f>CONCATENATE("da ",[1]Kc_Kd!G10," a ",[1]Kc_Kd!H10)</f>
        <v>da 0,76 a 1,09</v>
      </c>
      <c r="D90" s="41"/>
      <c r="E90" s="143">
        <f t="shared" si="1"/>
        <v>1.0900000000000001</v>
      </c>
      <c r="F90" s="144" t="str">
        <f>CONCATENATE("da ",[1]Kc_Kd!I10," a ",[1]Kc_Kd!J10)</f>
        <v>da 6,48 a 9,25</v>
      </c>
      <c r="G90" s="143">
        <f t="shared" si="2"/>
        <v>9.25</v>
      </c>
      <c r="I90" s="147">
        <v>100</v>
      </c>
      <c r="J90" s="148">
        <f>[1]Kc_Kd!G10+([1]Kc_Kd!H10-[1]Kc_Kd!G10)*I90/100</f>
        <v>1.0900000000000001</v>
      </c>
      <c r="K90" s="147">
        <f t="shared" si="4"/>
        <v>100</v>
      </c>
      <c r="L90" s="148">
        <f>[1]Kc_Kd!I10+([1]Kc_Kd!J10-[1]Kc_Kd!I10)*K90/100</f>
        <v>9.25</v>
      </c>
      <c r="N90" s="130"/>
      <c r="O90" s="3"/>
      <c r="P90" s="3"/>
      <c r="Q90" s="3"/>
    </row>
    <row r="91" spans="1:17" ht="30">
      <c r="A91" s="142" t="str">
        <f t="shared" si="3"/>
        <v>09 - Banche ed istituti di credito</v>
      </c>
      <c r="B91" s="41"/>
      <c r="C91" s="66" t="str">
        <f>CONCATENATE("da ",[1]Kc_Kd!G11," a ",[1]Kc_Kd!H11)</f>
        <v>da 0,48 a 0,53</v>
      </c>
      <c r="D91" s="41"/>
      <c r="E91" s="143">
        <f t="shared" si="1"/>
        <v>0.53</v>
      </c>
      <c r="F91" s="144" t="str">
        <f>CONCATENATE("da ",[1]Kc_Kd!I11," a ",[1]Kc_Kd!J11)</f>
        <v>da 4,1 a 4,52</v>
      </c>
      <c r="G91" s="143">
        <f t="shared" si="2"/>
        <v>4.5199999999999996</v>
      </c>
      <c r="I91" s="147">
        <v>100</v>
      </c>
      <c r="J91" s="148">
        <f>[1]Kc_Kd!G11+([1]Kc_Kd!H11-[1]Kc_Kd!G11)*I91/100</f>
        <v>0.53</v>
      </c>
      <c r="K91" s="147">
        <f t="shared" si="4"/>
        <v>100</v>
      </c>
      <c r="L91" s="148">
        <f>[1]Kc_Kd!I11+([1]Kc_Kd!J11-[1]Kc_Kd!I11)*K91/100</f>
        <v>4.5199999999999996</v>
      </c>
      <c r="N91" s="130"/>
      <c r="O91" s="3"/>
      <c r="P91" s="3"/>
      <c r="Q91" s="3"/>
    </row>
    <row r="92" spans="1:17" ht="30">
      <c r="A92" s="142" t="str">
        <f t="shared" si="3"/>
        <v>10 - Negozi abbigl., calzature, libreria, cartol., ferram. e altri beni durevoli</v>
      </c>
      <c r="B92" s="41"/>
      <c r="C92" s="66" t="str">
        <f>CONCATENATE("da ",[1]Kc_Kd!G12," a ",[1]Kc_Kd!H12)</f>
        <v>da 0,86 a 1,1</v>
      </c>
      <c r="D92" s="41"/>
      <c r="E92" s="143">
        <f t="shared" si="1"/>
        <v>1.1000000000000001</v>
      </c>
      <c r="F92" s="144" t="str">
        <f>CONCATENATE("da ",[1]Kc_Kd!I12," a ",[1]Kc_Kd!J12)</f>
        <v>da 7,28 a 9,38</v>
      </c>
      <c r="G92" s="143">
        <f t="shared" si="2"/>
        <v>9.3800000000000008</v>
      </c>
      <c r="I92" s="147">
        <v>100</v>
      </c>
      <c r="J92" s="148">
        <f>[1]Kc_Kd!G12+([1]Kc_Kd!H12-[1]Kc_Kd!G12)*I92/100</f>
        <v>1.1000000000000001</v>
      </c>
      <c r="K92" s="147">
        <f t="shared" si="4"/>
        <v>100</v>
      </c>
      <c r="L92" s="148">
        <f>[1]Kc_Kd!I12+([1]Kc_Kd!J12-[1]Kc_Kd!I12)*K92/100</f>
        <v>9.3800000000000008</v>
      </c>
      <c r="N92" s="130"/>
      <c r="O92" s="3"/>
      <c r="P92" s="3"/>
      <c r="Q92" s="3"/>
    </row>
    <row r="93" spans="1:17" ht="30">
      <c r="A93" s="142" t="str">
        <f t="shared" si="3"/>
        <v>11 - Edicola, farmacia, tabaccaio, plurilicenze</v>
      </c>
      <c r="B93" s="41"/>
      <c r="C93" s="66" t="str">
        <f>CONCATENATE("da ",[1]Kc_Kd!G13," a ",[1]Kc_Kd!H13)</f>
        <v>da 0,86 a 1,2</v>
      </c>
      <c r="D93" s="41"/>
      <c r="E93" s="143">
        <f t="shared" si="1"/>
        <v>1.2</v>
      </c>
      <c r="F93" s="144" t="str">
        <f>CONCATENATE("da ",[1]Kc_Kd!I13," a ",[1]Kc_Kd!J13)</f>
        <v>da 7,31 a 10,19</v>
      </c>
      <c r="G93" s="143">
        <f t="shared" si="2"/>
        <v>10.19</v>
      </c>
      <c r="I93" s="147">
        <v>100</v>
      </c>
      <c r="J93" s="148">
        <f>[1]Kc_Kd!G13+([1]Kc_Kd!H13-[1]Kc_Kd!G13)*I93/100</f>
        <v>1.2</v>
      </c>
      <c r="K93" s="147">
        <f t="shared" si="4"/>
        <v>100</v>
      </c>
      <c r="L93" s="148">
        <f>[1]Kc_Kd!I13+([1]Kc_Kd!J13-[1]Kc_Kd!I13)*K93/100</f>
        <v>10.19</v>
      </c>
      <c r="N93" s="130"/>
      <c r="O93" s="3"/>
      <c r="P93" s="3"/>
      <c r="Q93" s="3"/>
    </row>
    <row r="94" spans="1:17" ht="30">
      <c r="A94" s="142" t="str">
        <f t="shared" si="3"/>
        <v>12 - Attività artigianali tipo botteghe: falegname, idraul.,fabbro, elettric., parrucchiere</v>
      </c>
      <c r="B94" s="41"/>
      <c r="C94" s="66" t="str">
        <f>CONCATENATE("da ",[1]Kc_Kd!G14," a ",[1]Kc_Kd!H14)</f>
        <v>da 0,68 a 1</v>
      </c>
      <c r="D94" s="41"/>
      <c r="E94" s="143">
        <f t="shared" si="1"/>
        <v>0.84000000000000008</v>
      </c>
      <c r="F94" s="144" t="str">
        <f>CONCATENATE("da ",[1]Kc_Kd!I14," a ",[1]Kc_Kd!J14)</f>
        <v>da 5,75 a 8,54</v>
      </c>
      <c r="G94" s="143">
        <f t="shared" si="2"/>
        <v>7.1449999999999996</v>
      </c>
      <c r="I94" s="147">
        <v>50</v>
      </c>
      <c r="J94" s="148">
        <f>[1]Kc_Kd!G14+([1]Kc_Kd!H14-[1]Kc_Kd!G14)*I94/100</f>
        <v>0.84000000000000008</v>
      </c>
      <c r="K94" s="147">
        <f t="shared" si="4"/>
        <v>50</v>
      </c>
      <c r="L94" s="148">
        <f>[1]Kc_Kd!I14+([1]Kc_Kd!J14-[1]Kc_Kd!I14)*K94/100</f>
        <v>7.1449999999999996</v>
      </c>
      <c r="N94" s="130"/>
      <c r="O94" s="3"/>
      <c r="P94" s="3"/>
      <c r="Q94" s="3"/>
    </row>
    <row r="95" spans="1:17" ht="30">
      <c r="A95" s="142" t="str">
        <f t="shared" si="3"/>
        <v>13 - Carrozzeria, autofficina, elettrauto</v>
      </c>
      <c r="B95" s="41"/>
      <c r="C95" s="66" t="str">
        <f>CONCATENATE("da ",[1]Kc_Kd!G15," a ",[1]Kc_Kd!H15)</f>
        <v>da 0,92 a 1,19</v>
      </c>
      <c r="D95" s="41"/>
      <c r="E95" s="143">
        <f t="shared" si="1"/>
        <v>0.92</v>
      </c>
      <c r="F95" s="144" t="str">
        <f>CONCATENATE("da ",[1]Kc_Kd!I15," a ",[1]Kc_Kd!J15)</f>
        <v>da 7,82 a 10,1</v>
      </c>
      <c r="G95" s="143">
        <f t="shared" si="2"/>
        <v>7.82</v>
      </c>
      <c r="I95" s="147">
        <v>0</v>
      </c>
      <c r="J95" s="148">
        <f>[1]Kc_Kd!G15+([1]Kc_Kd!H15-[1]Kc_Kd!G15)*I95/100</f>
        <v>0.92</v>
      </c>
      <c r="K95" s="147">
        <f t="shared" si="4"/>
        <v>0</v>
      </c>
      <c r="L95" s="148">
        <f>[1]Kc_Kd!I15+([1]Kc_Kd!J15-[1]Kc_Kd!I15)*K95/100</f>
        <v>7.82</v>
      </c>
      <c r="N95" s="130"/>
      <c r="O95" s="3"/>
      <c r="P95" s="3"/>
      <c r="Q95" s="3"/>
    </row>
    <row r="96" spans="1:17" ht="30">
      <c r="A96" s="142" t="str">
        <f t="shared" si="3"/>
        <v>14 - Attività industriali con capannoni di produzione</v>
      </c>
      <c r="B96" s="41"/>
      <c r="C96" s="66" t="str">
        <f>CONCATENATE("da ",[1]Kc_Kd!G16," a ",[1]Kc_Kd!H16)</f>
        <v>da 0,42 a 0,88</v>
      </c>
      <c r="D96" s="41"/>
      <c r="E96" s="143">
        <f t="shared" si="1"/>
        <v>0.88</v>
      </c>
      <c r="F96" s="144" t="str">
        <f>CONCATENATE("da ",[1]Kc_Kd!I16," a ",[1]Kc_Kd!J16)</f>
        <v>da 3,57 a 7,5</v>
      </c>
      <c r="G96" s="143">
        <f t="shared" si="2"/>
        <v>7.5</v>
      </c>
      <c r="I96" s="147">
        <v>100</v>
      </c>
      <c r="J96" s="148">
        <f>[1]Kc_Kd!G16+([1]Kc_Kd!H16-[1]Kc_Kd!G16)*I96/100</f>
        <v>0.88</v>
      </c>
      <c r="K96" s="147">
        <f t="shared" si="4"/>
        <v>100</v>
      </c>
      <c r="L96" s="148">
        <f>[1]Kc_Kd!I16+([1]Kc_Kd!J16-[1]Kc_Kd!I16)*K96/100</f>
        <v>7.5</v>
      </c>
      <c r="N96" s="130"/>
      <c r="O96" s="3"/>
      <c r="P96" s="3"/>
      <c r="Q96" s="3"/>
    </row>
    <row r="97" spans="1:17" ht="30">
      <c r="A97" s="142" t="str">
        <f t="shared" si="3"/>
        <v>15 - Attività artigianali di produzione beni specifici</v>
      </c>
      <c r="B97" s="41"/>
      <c r="C97" s="66" t="str">
        <f>CONCATENATE("da ",[1]Kc_Kd!G17," a ",[1]Kc_Kd!H17)</f>
        <v>da 0,53 a 1</v>
      </c>
      <c r="D97" s="41"/>
      <c r="E97" s="143">
        <f t="shared" si="1"/>
        <v>0.76500000000000001</v>
      </c>
      <c r="F97" s="144" t="str">
        <f>CONCATENATE("da ",[1]Kc_Kd!I17," a ",[1]Kc_Kd!J17)</f>
        <v>da 4,47 a 8,52</v>
      </c>
      <c r="G97" s="143">
        <f t="shared" si="2"/>
        <v>6.4949999999999992</v>
      </c>
      <c r="I97" s="147">
        <v>50</v>
      </c>
      <c r="J97" s="148">
        <f>[1]Kc_Kd!G17+([1]Kc_Kd!H17-[1]Kc_Kd!G17)*I97/100</f>
        <v>0.76500000000000001</v>
      </c>
      <c r="K97" s="147">
        <f t="shared" si="4"/>
        <v>50</v>
      </c>
      <c r="L97" s="148">
        <f>[1]Kc_Kd!I17+([1]Kc_Kd!J17-[1]Kc_Kd!I17)*K97/100</f>
        <v>6.4949999999999992</v>
      </c>
      <c r="N97" s="130"/>
      <c r="O97" s="3"/>
      <c r="P97" s="3"/>
      <c r="Q97" s="3"/>
    </row>
    <row r="98" spans="1:17" ht="30">
      <c r="A98" s="142" t="str">
        <f t="shared" si="3"/>
        <v>16 - Ristoranti, trattorie, osterie, pizzerie</v>
      </c>
      <c r="B98" s="41"/>
      <c r="C98" s="66" t="str">
        <f>CONCATENATE("da ",[1]Kc_Kd!G18," a ",[1]Kc_Kd!H18)</f>
        <v>da 5,01 a 9,29</v>
      </c>
      <c r="D98" s="41"/>
      <c r="E98" s="143">
        <f t="shared" si="1"/>
        <v>5.01</v>
      </c>
      <c r="F98" s="144" t="str">
        <f>CONCATENATE("da ",[1]Kc_Kd!I18," a ",[1]Kc_Kd!J18)</f>
        <v>da 42,56 a 78,93</v>
      </c>
      <c r="G98" s="143">
        <f t="shared" si="2"/>
        <v>42.56</v>
      </c>
      <c r="I98" s="147">
        <v>0</v>
      </c>
      <c r="J98" s="148">
        <f>[1]Kc_Kd!G18+([1]Kc_Kd!H18-[1]Kc_Kd!G18)*I98/100</f>
        <v>5.01</v>
      </c>
      <c r="K98" s="147">
        <f t="shared" si="4"/>
        <v>0</v>
      </c>
      <c r="L98" s="148">
        <f>[1]Kc_Kd!I18+([1]Kc_Kd!J18-[1]Kc_Kd!I18)*K98/100</f>
        <v>42.56</v>
      </c>
      <c r="N98" s="130"/>
      <c r="O98" s="3"/>
      <c r="P98" s="3"/>
      <c r="Q98" s="3"/>
    </row>
    <row r="99" spans="1:17" ht="30">
      <c r="A99" s="142" t="str">
        <f t="shared" si="3"/>
        <v>17 - Bar, caffè, pasticceria</v>
      </c>
      <c r="B99" s="41"/>
      <c r="C99" s="66" t="str">
        <f>CONCATENATE("da ",[1]Kc_Kd!G19," a ",[1]Kc_Kd!H19)</f>
        <v>da 3,83 a 7,33</v>
      </c>
      <c r="D99" s="41"/>
      <c r="E99" s="143">
        <f t="shared" si="1"/>
        <v>3.83</v>
      </c>
      <c r="F99" s="144" t="str">
        <f>CONCATENATE("da ",[1]Kc_Kd!I19," a ",[1]Kc_Kd!J19)</f>
        <v>da 32,52 a 62,31</v>
      </c>
      <c r="G99" s="143">
        <f t="shared" si="2"/>
        <v>32.520000000000003</v>
      </c>
      <c r="I99" s="147">
        <v>0</v>
      </c>
      <c r="J99" s="148">
        <f>[1]Kc_Kd!G19+([1]Kc_Kd!H19-[1]Kc_Kd!G19)*I99/100</f>
        <v>3.83</v>
      </c>
      <c r="K99" s="147">
        <f t="shared" si="4"/>
        <v>0</v>
      </c>
      <c r="L99" s="148">
        <f>[1]Kc_Kd!I19+([1]Kc_Kd!J19-[1]Kc_Kd!I19)*K99/100</f>
        <v>32.520000000000003</v>
      </c>
      <c r="N99" s="130"/>
      <c r="O99" s="3"/>
      <c r="P99" s="3"/>
      <c r="Q99" s="3"/>
    </row>
    <row r="100" spans="1:17" ht="30">
      <c r="A100" s="142" t="str">
        <f t="shared" si="3"/>
        <v>18 - Supermercato, pane e pasta, macelleria, salumi e formaggi, generi alim.</v>
      </c>
      <c r="B100" s="41"/>
      <c r="C100" s="66" t="str">
        <f>CONCATENATE("da ",[1]Kc_Kd!G20," a ",[1]Kc_Kd!H20)</f>
        <v>da 1,19 a 2,66</v>
      </c>
      <c r="D100" s="41"/>
      <c r="E100" s="143">
        <f t="shared" si="1"/>
        <v>1.19</v>
      </c>
      <c r="F100" s="144" t="str">
        <f>CONCATENATE("da ",[1]Kc_Kd!I20," a ",[1]Kc_Kd!J20)</f>
        <v>da 16,2 a 22,57</v>
      </c>
      <c r="G100" s="143">
        <f t="shared" si="2"/>
        <v>16.2</v>
      </c>
      <c r="I100" s="147">
        <v>0</v>
      </c>
      <c r="J100" s="148">
        <f>[1]Kc_Kd!G20+([1]Kc_Kd!H20-[1]Kc_Kd!G20)*I100/100</f>
        <v>1.19</v>
      </c>
      <c r="K100" s="147">
        <f t="shared" si="4"/>
        <v>0</v>
      </c>
      <c r="L100" s="148">
        <f>[1]Kc_Kd!I20+([1]Kc_Kd!J20-[1]Kc_Kd!I20)*K100/100</f>
        <v>16.2</v>
      </c>
      <c r="N100" s="130"/>
      <c r="O100" s="3"/>
      <c r="P100" s="3"/>
      <c r="Q100" s="3"/>
    </row>
    <row r="101" spans="1:17" ht="30">
      <c r="A101" s="142" t="str">
        <f t="shared" si="3"/>
        <v>19 - Plurilicenze alimentari e/o miste</v>
      </c>
      <c r="B101" s="41"/>
      <c r="C101" s="66" t="str">
        <f>CONCATENATE("da ",[1]Kc_Kd!G21," a ",[1]Kc_Kd!H21)</f>
        <v>da 1,13 a 2,39</v>
      </c>
      <c r="D101" s="41"/>
      <c r="E101" s="143">
        <f t="shared" si="1"/>
        <v>2.39</v>
      </c>
      <c r="F101" s="144" t="str">
        <f>CONCATENATE("da ",[1]Kc_Kd!I21," a ",[1]Kc_Kd!J21)</f>
        <v>da 9,6 a 20,35</v>
      </c>
      <c r="G101" s="143">
        <f t="shared" si="2"/>
        <v>20.350000000000001</v>
      </c>
      <c r="I101" s="147">
        <v>100</v>
      </c>
      <c r="J101" s="148">
        <f>[1]Kc_Kd!G21+([1]Kc_Kd!H21-[1]Kc_Kd!G21)*I101/100</f>
        <v>2.39</v>
      </c>
      <c r="K101" s="147">
        <f t="shared" si="4"/>
        <v>100</v>
      </c>
      <c r="L101" s="148">
        <f>[1]Kc_Kd!I21+([1]Kc_Kd!J21-[1]Kc_Kd!I21)*K101/100</f>
        <v>20.350000000000001</v>
      </c>
      <c r="N101" s="130"/>
      <c r="O101" s="3"/>
      <c r="P101" s="3"/>
      <c r="Q101" s="3"/>
    </row>
    <row r="102" spans="1:17" ht="30">
      <c r="A102" s="142" t="str">
        <f t="shared" si="3"/>
        <v>20 - Ortofrutta, pescherie, fiori e piante</v>
      </c>
      <c r="B102" s="41"/>
      <c r="C102" s="66" t="str">
        <f>CONCATENATE("da ",[1]Kc_Kd!G22," a ",[1]Kc_Kd!H22)</f>
        <v>da 6,58 a 10,89</v>
      </c>
      <c r="D102" s="41"/>
      <c r="E102" s="143">
        <f t="shared" si="1"/>
        <v>6.58</v>
      </c>
      <c r="F102" s="144" t="str">
        <f>CONCATENATE("da ",[1]Kc_Kd!I22," a ",[1]Kc_Kd!J22)</f>
        <v>da 55,94 a 92,55</v>
      </c>
      <c r="G102" s="143">
        <f t="shared" si="2"/>
        <v>55.94</v>
      </c>
      <c r="I102" s="147">
        <v>0</v>
      </c>
      <c r="J102" s="148">
        <f>[1]Kc_Kd!G22+([1]Kc_Kd!H22-[1]Kc_Kd!G22)*I102/100</f>
        <v>6.58</v>
      </c>
      <c r="K102" s="147">
        <f t="shared" si="4"/>
        <v>0</v>
      </c>
      <c r="L102" s="148">
        <f>[1]Kc_Kd!I22+([1]Kc_Kd!J22-[1]Kc_Kd!I22)*K102/100</f>
        <v>55.94</v>
      </c>
      <c r="N102" s="130"/>
      <c r="O102" s="3"/>
      <c r="P102" s="3"/>
      <c r="Q102" s="3"/>
    </row>
    <row r="103" spans="1:17" ht="30">
      <c r="A103" s="142" t="str">
        <f t="shared" si="3"/>
        <v>21 - Discoteche, night club</v>
      </c>
      <c r="B103" s="41"/>
      <c r="C103" s="66" t="str">
        <f>CONCATENATE("da ",[1]Kc_Kd!G23," a ",[1]Kc_Kd!H23)</f>
        <v>da 1 a 1,58</v>
      </c>
      <c r="D103" s="41"/>
      <c r="E103" s="143">
        <f t="shared" si="1"/>
        <v>1.29</v>
      </c>
      <c r="F103" s="144" t="str">
        <f>CONCATENATE("da ",[1]Kc_Kd!I23," a ",[1]Kc_Kd!J23)</f>
        <v>da 8,51 a 13,42</v>
      </c>
      <c r="G103" s="143">
        <f t="shared" si="2"/>
        <v>10.965</v>
      </c>
      <c r="I103" s="147">
        <v>50</v>
      </c>
      <c r="J103" s="148">
        <f>[1]Kc_Kd!G23+([1]Kc_Kd!H23-[1]Kc_Kd!G23)*I103/100</f>
        <v>1.29</v>
      </c>
      <c r="K103" s="147">
        <f>I103</f>
        <v>50</v>
      </c>
      <c r="L103" s="148">
        <f>[1]Kc_Kd!I23+([1]Kc_Kd!J23-[1]Kc_Kd!I23)*K103/100</f>
        <v>10.965</v>
      </c>
      <c r="N103" s="132"/>
      <c r="O103" s="3"/>
      <c r="P103" s="3"/>
      <c r="Q103" s="3"/>
    </row>
    <row r="104" spans="1:17" ht="30">
      <c r="A104" s="149" t="str">
        <f t="shared" si="3"/>
        <v>22 - Magazzini</v>
      </c>
      <c r="B104" s="150"/>
      <c r="C104" s="151" t="str">
        <f>CONCATENATE("da ",[1]Kc_Kd!G24," a ",[1]Kc_Kd!H24)</f>
        <v>da 0,23 a 0,49</v>
      </c>
      <c r="D104" s="152"/>
      <c r="E104" s="153">
        <f t="shared" si="1"/>
        <v>0.36</v>
      </c>
      <c r="F104" s="154" t="str">
        <f>CONCATENATE("da ",[1]Kc_Kd!I24," a ",[1]Kc_Kd!J24)</f>
        <v>da 1,95 a 4,16</v>
      </c>
      <c r="G104" s="153">
        <f t="shared" si="2"/>
        <v>3.0549999999999997</v>
      </c>
      <c r="H104" s="155"/>
      <c r="I104" s="156">
        <v>50</v>
      </c>
      <c r="J104" s="157">
        <f>[1]Kc_Kd!G24+([1]Kc_Kd!H24-[1]Kc_Kd!G24)*I104/100</f>
        <v>0.36</v>
      </c>
      <c r="K104" s="156">
        <f>I104</f>
        <v>50</v>
      </c>
      <c r="L104" s="157">
        <f>[1]Kc_Kd!I24+([1]Kc_Kd!J24-[1]Kc_Kd!I24)*K104/100</f>
        <v>3.0549999999999997</v>
      </c>
      <c r="N104" s="128"/>
      <c r="O104" t="s">
        <v>78</v>
      </c>
    </row>
    <row r="105" spans="1:17" ht="30">
      <c r="A105" s="158" t="str">
        <f t="shared" si="3"/>
        <v>23 - Agriturismi con ristorante</v>
      </c>
      <c r="B105" s="159"/>
      <c r="C105" s="160" t="str">
        <f>CONCATENATE("da ",[1]Kc_Kd!G25," a ",[1]Kc_Kd!H25)</f>
        <v>da 1,02 a 1,49</v>
      </c>
      <c r="D105" s="161"/>
      <c r="E105" s="162">
        <f t="shared" si="1"/>
        <v>1.02</v>
      </c>
      <c r="F105" s="163" t="str">
        <f>CONCATENATE("da ",[1]Kc_Kd!I25," a ",[1]Kc_Kd!J25)</f>
        <v>da 8,66 a 12,65</v>
      </c>
      <c r="G105" s="162">
        <f t="shared" si="2"/>
        <v>8.66</v>
      </c>
      <c r="H105" s="155"/>
      <c r="I105" s="164">
        <v>0</v>
      </c>
      <c r="J105" s="165">
        <f>[1]Kc_Kd!G25+([1]Kc_Kd!H25-[1]Kc_Kd!G25)*I105/100</f>
        <v>1.02</v>
      </c>
      <c r="K105" s="164">
        <f>I105</f>
        <v>0</v>
      </c>
      <c r="L105" s="165">
        <f>[1]Kc_Kd!I25+([1]Kc_Kd!J25-[1]Kc_Kd!I25)*K105/100</f>
        <v>8.66</v>
      </c>
      <c r="N105" s="130"/>
      <c r="O105" t="s">
        <v>79</v>
      </c>
    </row>
    <row r="106" spans="1:17" ht="30">
      <c r="A106" s="158" t="str">
        <f t="shared" si="3"/>
        <v>24 - Agriturismi senza ristorante, case vacanze, affittacamere</v>
      </c>
      <c r="B106" s="159"/>
      <c r="C106" s="160" t="str">
        <f>CONCATENATE("da ",[1]Kc_Kd!G26," a ",[1]Kc_Kd!H26)</f>
        <v>da 0,65 a 0,85</v>
      </c>
      <c r="D106" s="161"/>
      <c r="E106" s="162">
        <f t="shared" si="1"/>
        <v>0.75</v>
      </c>
      <c r="F106" s="163" t="str">
        <f>CONCATENATE("da ",[1]Kc_Kd!I26," a ",[1]Kc_Kd!J26)</f>
        <v>da 5,52 a 7,23</v>
      </c>
      <c r="G106" s="162">
        <f t="shared" si="2"/>
        <v>5.52</v>
      </c>
      <c r="H106" s="155"/>
      <c r="I106" s="164">
        <v>50</v>
      </c>
      <c r="J106" s="165">
        <f>[1]Kc_Kd!G26+([1]Kc_Kd!H26-[1]Kc_Kd!G26)*I106/100</f>
        <v>0.75</v>
      </c>
      <c r="K106" s="164">
        <v>0</v>
      </c>
      <c r="L106" s="165">
        <f>[1]Kc_Kd!I26+([1]Kc_Kd!J26-[1]Kc_Kd!I26)*K106/100</f>
        <v>5.52</v>
      </c>
      <c r="N106" s="130"/>
      <c r="O106" t="s">
        <v>80</v>
      </c>
    </row>
    <row r="107" spans="1:17" ht="30">
      <c r="A107" s="166" t="str">
        <f t="shared" si="3"/>
        <v>25 - Cantine vinicole ed aziende di trasformazione agro-alimentare</v>
      </c>
      <c r="B107" s="167"/>
      <c r="C107" s="168" t="str">
        <f>CONCATENATE("da ",[1]Kc_Kd!G27," a ",[1]Kc_Kd!H27)</f>
        <v>da 0,53 a 1</v>
      </c>
      <c r="D107" s="169"/>
      <c r="E107" s="170">
        <f t="shared" si="1"/>
        <v>0.76500000000000001</v>
      </c>
      <c r="F107" s="171" t="str">
        <f>CONCATENATE("da ",[1]Kc_Kd!I27," a ",[1]Kc_Kd!J27)</f>
        <v>da 4,47 a 8,52</v>
      </c>
      <c r="G107" s="170">
        <f t="shared" si="2"/>
        <v>6.4949999999999992</v>
      </c>
      <c r="H107" s="155"/>
      <c r="I107" s="172">
        <v>50</v>
      </c>
      <c r="J107" s="173">
        <f>[1]Kc_Kd!G27+([1]Kc_Kd!H27-[1]Kc_Kd!G27)*I107/100</f>
        <v>0.76500000000000001</v>
      </c>
      <c r="K107" s="172">
        <f>I107</f>
        <v>50</v>
      </c>
      <c r="L107" s="173">
        <f>[1]Kc_Kd!I27+([1]Kc_Kd!J27-[1]Kc_Kd!I27)*K107/100</f>
        <v>6.4949999999999992</v>
      </c>
      <c r="N107" s="132"/>
      <c r="O107" t="s">
        <v>81</v>
      </c>
    </row>
  </sheetData>
  <mergeCells count="6">
    <mergeCell ref="A1:G1"/>
    <mergeCell ref="A3:C3"/>
    <mergeCell ref="E3:G3"/>
    <mergeCell ref="A61:N61"/>
    <mergeCell ref="A80:N80"/>
    <mergeCell ref="A82:D8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41"/>
  <sheetViews>
    <sheetView topLeftCell="A25" workbookViewId="0">
      <selection sqref="A1:R41"/>
    </sheetView>
  </sheetViews>
  <sheetFormatPr defaultRowHeight="15"/>
  <cols>
    <col min="8" max="8" width="13.140625" bestFit="1" customWidth="1"/>
    <col min="9" max="9" width="11.5703125" bestFit="1" customWidth="1"/>
    <col min="11" max="11" width="30.85546875" bestFit="1" customWidth="1"/>
    <col min="12" max="12" width="13.140625" bestFit="1" customWidth="1"/>
    <col min="13" max="13" width="10" bestFit="1" customWidth="1"/>
  </cols>
  <sheetData>
    <row r="1" spans="1:18">
      <c r="A1" s="174" t="s">
        <v>0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6"/>
    </row>
    <row r="3" spans="1:18">
      <c r="B3" s="177" t="s">
        <v>82</v>
      </c>
      <c r="C3" s="178">
        <f>'[1]DATI INPUT'!C12</f>
        <v>641905.69999999995</v>
      </c>
      <c r="D3" s="178"/>
      <c r="G3" s="177" t="s">
        <v>83</v>
      </c>
      <c r="H3" s="179">
        <f>'[1]Ripartizione UD_UND'!B12</f>
        <v>422549.73</v>
      </c>
      <c r="K3" s="177" t="s">
        <v>84</v>
      </c>
      <c r="L3" s="179">
        <f>'[1]Ripartizione UD_UND'!B17</f>
        <v>219355.96999999997</v>
      </c>
    </row>
    <row r="5" spans="1:18">
      <c r="E5" s="177"/>
      <c r="G5" s="177" t="str">
        <f>CONCATENATE("Quota UD Costi Fissi (",TEXT('[1]DATI INPUT'!E12,"#,00%"),")")</f>
        <v>Quota UD Costi Fissi (44,00%)</v>
      </c>
      <c r="H5" s="180">
        <f>H3*'[1]DATI INPUT'!E12</f>
        <v>185921.8812</v>
      </c>
      <c r="K5" s="177" t="str">
        <f>CONCATENATE("Quota UD Costi Variabili (",TEXT('[1]DATI INPUT'!E12,"#,00%"),")")</f>
        <v>Quota UD Costi Variabili (44,00%)</v>
      </c>
      <c r="L5" s="179">
        <f>L3*'[1]DATI INPUT'!E12</f>
        <v>96516.626799999984</v>
      </c>
    </row>
    <row r="7" spans="1:18">
      <c r="A7" s="174" t="s">
        <v>85</v>
      </c>
      <c r="B7" s="175"/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5"/>
      <c r="N7" s="175"/>
      <c r="O7" s="175"/>
      <c r="P7" s="175"/>
      <c r="Q7" s="175"/>
      <c r="R7" s="176"/>
    </row>
    <row r="9" spans="1:18">
      <c r="A9" t="s">
        <v>86</v>
      </c>
      <c r="K9" s="180">
        <f>H5</f>
        <v>185921.8812</v>
      </c>
    </row>
    <row r="10" spans="1:18">
      <c r="I10" s="85"/>
    </row>
    <row r="11" spans="1:18" ht="75">
      <c r="I11" s="181" t="s">
        <v>87</v>
      </c>
      <c r="J11" s="182" t="s">
        <v>88</v>
      </c>
      <c r="K11" s="182" t="s">
        <v>89</v>
      </c>
      <c r="L11" s="182" t="s">
        <v>90</v>
      </c>
      <c r="M11" s="182" t="s">
        <v>91</v>
      </c>
      <c r="O11" s="183"/>
      <c r="P11" s="184"/>
      <c r="Q11" s="184"/>
      <c r="R11" s="185"/>
    </row>
    <row r="12" spans="1:18">
      <c r="A12" t="s">
        <v>92</v>
      </c>
      <c r="I12" s="68">
        <f>'[1]DATI INPUT'!C18</f>
        <v>64684</v>
      </c>
      <c r="J12" s="186">
        <f>'[1]DATI INPUT'!E64</f>
        <v>0.82</v>
      </c>
      <c r="K12" s="85">
        <f>I12*J12</f>
        <v>53040.88</v>
      </c>
      <c r="L12" s="85">
        <f>K9/K18*K12</f>
        <v>54055.539544068226</v>
      </c>
      <c r="M12" s="187">
        <f>L12/I12</f>
        <v>0.83568640690229767</v>
      </c>
      <c r="O12" s="188"/>
      <c r="P12" s="189"/>
      <c r="Q12" s="189"/>
      <c r="R12" s="190"/>
    </row>
    <row r="13" spans="1:18">
      <c r="A13" t="s">
        <v>93</v>
      </c>
      <c r="I13" s="68">
        <f>'[1]DATI INPUT'!C19</f>
        <v>63198</v>
      </c>
      <c r="J13" s="191">
        <f>'[1]DATI INPUT'!E65</f>
        <v>0.92</v>
      </c>
      <c r="K13" s="85">
        <f t="shared" ref="K13:K17" si="0">I13*J13</f>
        <v>58142.16</v>
      </c>
      <c r="L13" s="85">
        <f>K9/K18*K13</f>
        <v>59254.405829193296</v>
      </c>
      <c r="M13" s="187">
        <f t="shared" ref="M13:M17" si="1">L13/I13</f>
        <v>0.93759938335379756</v>
      </c>
      <c r="O13" s="188"/>
      <c r="P13" s="189"/>
      <c r="Q13" s="189"/>
      <c r="R13" s="190"/>
    </row>
    <row r="14" spans="1:18">
      <c r="A14" t="s">
        <v>94</v>
      </c>
      <c r="I14" s="68">
        <f>'[1]DATI INPUT'!C20</f>
        <v>36064</v>
      </c>
      <c r="J14" s="191">
        <f>'[1]DATI INPUT'!E66</f>
        <v>1.03</v>
      </c>
      <c r="K14" s="85">
        <f t="shared" si="0"/>
        <v>37145.919999999998</v>
      </c>
      <c r="L14" s="85">
        <f>K9/K18*K14</f>
        <v>37856.512702292923</v>
      </c>
      <c r="M14" s="187">
        <f t="shared" si="1"/>
        <v>1.049703657450447</v>
      </c>
      <c r="O14" s="188"/>
      <c r="P14" s="189"/>
      <c r="Q14" s="189"/>
      <c r="R14" s="190"/>
    </row>
    <row r="15" spans="1:18">
      <c r="A15" t="s">
        <v>95</v>
      </c>
      <c r="I15" s="68">
        <f>'[1]DATI INPUT'!C21</f>
        <v>24655</v>
      </c>
      <c r="J15" s="191">
        <f>'[1]DATI INPUT'!E67</f>
        <v>1.1000000000000001</v>
      </c>
      <c r="K15" s="85">
        <f t="shared" si="0"/>
        <v>27120.500000000004</v>
      </c>
      <c r="L15" s="85">
        <f>K9/K18*K15</f>
        <v>27639.308778528986</v>
      </c>
      <c r="M15" s="187">
        <f t="shared" si="1"/>
        <v>1.1210427409664971</v>
      </c>
      <c r="O15" s="188"/>
      <c r="P15" s="189"/>
      <c r="Q15" s="189"/>
      <c r="R15" s="190"/>
    </row>
    <row r="16" spans="1:18">
      <c r="A16" t="s">
        <v>96</v>
      </c>
      <c r="I16" s="68">
        <f>'[1]DATI INPUT'!C22</f>
        <v>4214</v>
      </c>
      <c r="J16" s="191">
        <f>'[1]DATI INPUT'!E68</f>
        <v>1.17</v>
      </c>
      <c r="K16" s="85">
        <f t="shared" si="0"/>
        <v>4930.38</v>
      </c>
      <c r="L16" s="85">
        <f>K9/K18*K16</f>
        <v>5024.6970083694523</v>
      </c>
      <c r="M16" s="187">
        <f t="shared" si="1"/>
        <v>1.1923818244825468</v>
      </c>
      <c r="O16" s="188"/>
      <c r="P16" s="189"/>
      <c r="Q16" s="189"/>
      <c r="R16" s="190"/>
    </row>
    <row r="17" spans="1:18">
      <c r="A17" t="s">
        <v>97</v>
      </c>
      <c r="I17" s="192">
        <f>'[1]DATI INPUT'!C23</f>
        <v>1696</v>
      </c>
      <c r="J17" s="193">
        <f>'[1]DATI INPUT'!E69</f>
        <v>1.21</v>
      </c>
      <c r="K17" s="194">
        <f t="shared" si="0"/>
        <v>2052.16</v>
      </c>
      <c r="L17" s="194">
        <f>K9/K18*K17</f>
        <v>2091.4173375470968</v>
      </c>
      <c r="M17" s="187">
        <f t="shared" si="1"/>
        <v>1.2331470150631467</v>
      </c>
      <c r="O17" s="188"/>
      <c r="P17" s="189"/>
      <c r="Q17" s="189"/>
      <c r="R17" s="190"/>
    </row>
    <row r="18" spans="1:18">
      <c r="I18" s="85">
        <f t="shared" ref="I18" si="2">SUM(I12:I17)</f>
        <v>194511</v>
      </c>
      <c r="J18" s="85"/>
      <c r="K18" s="85">
        <f>SUM(K12:K17)</f>
        <v>182432.00000000003</v>
      </c>
      <c r="L18" s="85">
        <f>SUM(L12:L17)</f>
        <v>185921.8812</v>
      </c>
    </row>
    <row r="20" spans="1:18">
      <c r="A20" s="174" t="s">
        <v>98</v>
      </c>
      <c r="B20" s="175"/>
      <c r="C20" s="175"/>
      <c r="D20" s="175"/>
      <c r="E20" s="175"/>
      <c r="F20" s="175"/>
      <c r="G20" s="175"/>
      <c r="H20" s="175"/>
      <c r="I20" s="175"/>
      <c r="J20" s="175"/>
      <c r="K20" s="175"/>
      <c r="L20" s="175"/>
      <c r="M20" s="175"/>
      <c r="N20" s="175"/>
      <c r="O20" s="175"/>
      <c r="P20" s="175"/>
      <c r="Q20" s="175"/>
      <c r="R20" s="176"/>
    </row>
    <row r="22" spans="1:18">
      <c r="A22" t="s">
        <v>99</v>
      </c>
      <c r="K22" s="180">
        <f>L5</f>
        <v>96516.626799999984</v>
      </c>
    </row>
    <row r="23" spans="1:18">
      <c r="I23" s="85"/>
      <c r="M23" s="195"/>
    </row>
    <row r="24" spans="1:18" ht="90">
      <c r="I24" s="182" t="s">
        <v>100</v>
      </c>
      <c r="J24" s="182" t="s">
        <v>71</v>
      </c>
      <c r="K24" s="182" t="s">
        <v>101</v>
      </c>
      <c r="L24" s="182" t="s">
        <v>102</v>
      </c>
      <c r="M24" s="182" t="s">
        <v>103</v>
      </c>
    </row>
    <row r="25" spans="1:18">
      <c r="A25" t="s">
        <v>104</v>
      </c>
      <c r="I25" s="196">
        <f>'[1]DATI INPUT'!E18</f>
        <v>519</v>
      </c>
      <c r="J25" s="197">
        <f>'[1]DATI INPUT'!E72</f>
        <v>1</v>
      </c>
      <c r="K25" s="198">
        <f>I25*J25</f>
        <v>519</v>
      </c>
      <c r="L25" s="85">
        <f>K22/K31*K25</f>
        <v>21485.857986274339</v>
      </c>
      <c r="M25" s="187">
        <f>L25/I25</f>
        <v>41.398570301106624</v>
      </c>
    </row>
    <row r="26" spans="1:18">
      <c r="A26" t="s">
        <v>105</v>
      </c>
      <c r="I26" s="111">
        <f>'[1]DATI INPUT'!E19</f>
        <v>464</v>
      </c>
      <c r="J26" s="199">
        <f>'[1]DATI INPUT'!E73</f>
        <v>1.6</v>
      </c>
      <c r="K26" s="85">
        <f t="shared" ref="K26:K30" si="3">I26*J26</f>
        <v>742.40000000000009</v>
      </c>
      <c r="L26" s="85">
        <f>K22/K31*K26</f>
        <v>30734.298591541559</v>
      </c>
      <c r="M26" s="187">
        <f t="shared" ref="M26:M30" si="4">L26/I26</f>
        <v>66.2377124817706</v>
      </c>
    </row>
    <row r="27" spans="1:18">
      <c r="A27" t="s">
        <v>106</v>
      </c>
      <c r="I27" s="111">
        <f>'[1]DATI INPUT'!E20</f>
        <v>267</v>
      </c>
      <c r="J27" s="199">
        <f>'[1]DATI INPUT'!E74</f>
        <v>2</v>
      </c>
      <c r="K27" s="85">
        <f t="shared" si="3"/>
        <v>534</v>
      </c>
      <c r="L27" s="85">
        <f>K22/K31*K27</f>
        <v>22106.836540790937</v>
      </c>
      <c r="M27" s="187">
        <f t="shared" si="4"/>
        <v>82.797140602213247</v>
      </c>
    </row>
    <row r="28" spans="1:18">
      <c r="A28" t="s">
        <v>107</v>
      </c>
      <c r="I28" s="111">
        <f>'[1]DATI INPUT'!E21</f>
        <v>149</v>
      </c>
      <c r="J28" s="199">
        <f>'[1]DATI INPUT'!E75</f>
        <v>2.6</v>
      </c>
      <c r="K28" s="85">
        <f t="shared" si="3"/>
        <v>387.40000000000003</v>
      </c>
      <c r="L28" s="85">
        <f>K22/K31*K28</f>
        <v>16037.806134648707</v>
      </c>
      <c r="M28" s="187">
        <f t="shared" si="4"/>
        <v>107.63628278287723</v>
      </c>
    </row>
    <row r="29" spans="1:18">
      <c r="A29" t="s">
        <v>108</v>
      </c>
      <c r="I29" s="111">
        <f>'[1]DATI INPUT'!E22</f>
        <v>36</v>
      </c>
      <c r="J29" s="199">
        <f>'[1]DATI INPUT'!E76</f>
        <v>2.9</v>
      </c>
      <c r="K29" s="85">
        <f t="shared" si="3"/>
        <v>104.39999999999999</v>
      </c>
      <c r="L29" s="85">
        <f>K22/K31*K29</f>
        <v>4322.0107394355309</v>
      </c>
      <c r="M29" s="187">
        <f t="shared" si="4"/>
        <v>120.05585387320919</v>
      </c>
    </row>
    <row r="30" spans="1:18">
      <c r="A30" t="s">
        <v>109</v>
      </c>
      <c r="I30" s="200">
        <f>'[1]DATI INPUT'!E23</f>
        <v>13</v>
      </c>
      <c r="J30" s="201">
        <f>'[1]DATI INPUT'!E77</f>
        <v>3.4</v>
      </c>
      <c r="K30" s="194">
        <f t="shared" si="3"/>
        <v>44.199999999999996</v>
      </c>
      <c r="L30" s="194">
        <f>K22/K31*K30</f>
        <v>1829.8168073089125</v>
      </c>
      <c r="M30" s="187">
        <f t="shared" si="4"/>
        <v>140.7551390237625</v>
      </c>
    </row>
    <row r="31" spans="1:18">
      <c r="I31" s="75">
        <f t="shared" ref="I31" si="5">SUM(I25:I30)</f>
        <v>1448</v>
      </c>
      <c r="J31" s="85"/>
      <c r="K31" s="85">
        <f>SUM(K25:K30)</f>
        <v>2331.4</v>
      </c>
      <c r="L31" s="85">
        <f>SUM(L25:L30)</f>
        <v>96516.626799999984</v>
      </c>
      <c r="M31" s="85"/>
    </row>
    <row r="33" spans="1:18">
      <c r="A33" s="174" t="s">
        <v>110</v>
      </c>
      <c r="B33" s="175"/>
      <c r="C33" s="175"/>
      <c r="D33" s="175"/>
      <c r="E33" s="175"/>
      <c r="F33" s="175"/>
      <c r="G33" s="175"/>
      <c r="H33" s="175"/>
      <c r="I33" s="175"/>
      <c r="J33" s="175"/>
      <c r="K33" s="175"/>
      <c r="L33" s="175"/>
      <c r="M33" s="175"/>
      <c r="N33" s="175"/>
      <c r="O33" s="175"/>
      <c r="P33" s="175"/>
      <c r="Q33" s="175"/>
      <c r="R33" s="176"/>
    </row>
    <row r="35" spans="1:18" ht="75">
      <c r="A35" s="202" t="s">
        <v>111</v>
      </c>
      <c r="B35" s="203"/>
      <c r="C35" s="203"/>
      <c r="D35" s="203"/>
      <c r="E35" s="203"/>
      <c r="F35" s="203"/>
      <c r="G35" s="203"/>
      <c r="H35" s="204" t="s">
        <v>112</v>
      </c>
      <c r="I35" s="204" t="s">
        <v>113</v>
      </c>
      <c r="J35" s="204" t="s">
        <v>19</v>
      </c>
      <c r="K35" s="204" t="s">
        <v>114</v>
      </c>
      <c r="L35" s="205" t="s">
        <v>115</v>
      </c>
      <c r="M35" s="204" t="s">
        <v>116</v>
      </c>
      <c r="N35" s="204" t="s">
        <v>117</v>
      </c>
      <c r="O35" s="204" t="s">
        <v>118</v>
      </c>
    </row>
    <row r="36" spans="1:18">
      <c r="A36" s="206" t="s">
        <v>119</v>
      </c>
      <c r="B36" s="207"/>
      <c r="C36" s="207"/>
      <c r="D36" s="207"/>
      <c r="E36" s="207"/>
      <c r="F36" s="207"/>
      <c r="G36" s="207"/>
      <c r="H36" s="208">
        <v>0</v>
      </c>
      <c r="I36" s="209">
        <f t="shared" ref="I36:I41" si="6">M12</f>
        <v>0.83568640690229767</v>
      </c>
      <c r="J36" s="210">
        <f>'[1]DATI INPUT'!F18</f>
        <v>125</v>
      </c>
      <c r="K36" s="211">
        <f>I36*J36</f>
        <v>104.46080086278721</v>
      </c>
      <c r="L36" s="211">
        <f>M25</f>
        <v>41.398570301106624</v>
      </c>
      <c r="M36" s="212">
        <f>(K36+L36)-((K36+L36)*H36)</f>
        <v>145.85937116389383</v>
      </c>
      <c r="N36" s="213">
        <f t="shared" ref="N36:N41" si="7">M36*5%</f>
        <v>7.2929685581946915</v>
      </c>
      <c r="O36" s="214">
        <f>M36+N36</f>
        <v>153.15233972208853</v>
      </c>
    </row>
    <row r="37" spans="1:18">
      <c r="A37" s="215" t="s">
        <v>120</v>
      </c>
      <c r="B37" s="216"/>
      <c r="C37" s="216"/>
      <c r="D37" s="217"/>
      <c r="E37" s="216"/>
      <c r="F37" s="216"/>
      <c r="G37" s="216"/>
      <c r="H37" s="218">
        <v>0</v>
      </c>
      <c r="I37" s="219">
        <f t="shared" si="6"/>
        <v>0.93759938335379756</v>
      </c>
      <c r="J37" s="220">
        <f>'[1]DATI INPUT'!F19</f>
        <v>136</v>
      </c>
      <c r="K37" s="221">
        <f t="shared" ref="K37:K41" si="8">I37*J37</f>
        <v>127.51351613611646</v>
      </c>
      <c r="L37" s="221">
        <f t="shared" ref="L37:L41" si="9">M26</f>
        <v>66.2377124817706</v>
      </c>
      <c r="M37" s="222">
        <f>(K37+L37)-((K37+L37)*H37)</f>
        <v>193.75122861788708</v>
      </c>
      <c r="N37" s="223">
        <f t="shared" si="7"/>
        <v>9.6875614308943554</v>
      </c>
      <c r="O37" s="224">
        <f t="shared" ref="O37:O41" si="10">M37+N37</f>
        <v>203.43879004878144</v>
      </c>
    </row>
    <row r="38" spans="1:18">
      <c r="A38" s="215" t="s">
        <v>121</v>
      </c>
      <c r="B38" s="216"/>
      <c r="C38" s="216"/>
      <c r="D38" s="216"/>
      <c r="E38" s="216"/>
      <c r="F38" s="216"/>
      <c r="G38" s="216"/>
      <c r="H38" s="218">
        <v>0</v>
      </c>
      <c r="I38" s="219">
        <f t="shared" si="6"/>
        <v>1.049703657450447</v>
      </c>
      <c r="J38" s="220">
        <f>'[1]DATI INPUT'!F20</f>
        <v>135</v>
      </c>
      <c r="K38" s="221">
        <f t="shared" si="8"/>
        <v>141.70999375581036</v>
      </c>
      <c r="L38" s="221">
        <f t="shared" si="9"/>
        <v>82.797140602213247</v>
      </c>
      <c r="M38" s="222">
        <f t="shared" ref="M38:M41" si="11">(K38+L38)-((K38+L38)*H38)</f>
        <v>224.50713435802362</v>
      </c>
      <c r="N38" s="223">
        <f t="shared" si="7"/>
        <v>11.225356717901182</v>
      </c>
      <c r="O38" s="224">
        <f t="shared" si="10"/>
        <v>235.7324910759248</v>
      </c>
    </row>
    <row r="39" spans="1:18">
      <c r="A39" s="215" t="s">
        <v>122</v>
      </c>
      <c r="B39" s="216"/>
      <c r="C39" s="216"/>
      <c r="D39" s="216"/>
      <c r="E39" s="216"/>
      <c r="F39" s="216"/>
      <c r="G39" s="216"/>
      <c r="H39" s="218">
        <v>0</v>
      </c>
      <c r="I39" s="219">
        <f t="shared" si="6"/>
        <v>1.1210427409664971</v>
      </c>
      <c r="J39" s="220">
        <f>'[1]DATI INPUT'!F21</f>
        <v>165</v>
      </c>
      <c r="K39" s="221">
        <f t="shared" si="8"/>
        <v>184.97205225947204</v>
      </c>
      <c r="L39" s="221">
        <f t="shared" si="9"/>
        <v>107.63628278287723</v>
      </c>
      <c r="M39" s="222">
        <f t="shared" si="11"/>
        <v>292.60833504234927</v>
      </c>
      <c r="N39" s="223">
        <f t="shared" si="7"/>
        <v>14.630416752117464</v>
      </c>
      <c r="O39" s="224">
        <f t="shared" si="10"/>
        <v>307.23875179446674</v>
      </c>
    </row>
    <row r="40" spans="1:18">
      <c r="A40" s="215" t="s">
        <v>123</v>
      </c>
      <c r="B40" s="216"/>
      <c r="C40" s="216"/>
      <c r="D40" s="216"/>
      <c r="E40" s="216"/>
      <c r="F40" s="216"/>
      <c r="G40" s="216"/>
      <c r="H40" s="218">
        <v>0</v>
      </c>
      <c r="I40" s="219">
        <f t="shared" si="6"/>
        <v>1.1923818244825468</v>
      </c>
      <c r="J40" s="220">
        <f>'[1]DATI INPUT'!F22</f>
        <v>117</v>
      </c>
      <c r="K40" s="221">
        <f t="shared" si="8"/>
        <v>139.50867346445798</v>
      </c>
      <c r="L40" s="221">
        <f t="shared" si="9"/>
        <v>120.05585387320919</v>
      </c>
      <c r="M40" s="222">
        <f t="shared" si="11"/>
        <v>259.56452733766719</v>
      </c>
      <c r="N40" s="223">
        <f t="shared" si="7"/>
        <v>12.97822636688336</v>
      </c>
      <c r="O40" s="224">
        <f t="shared" si="10"/>
        <v>272.54275370455053</v>
      </c>
    </row>
    <row r="41" spans="1:18">
      <c r="A41" s="225" t="s">
        <v>124</v>
      </c>
      <c r="B41" s="226"/>
      <c r="C41" s="226"/>
      <c r="D41" s="226"/>
      <c r="E41" s="226"/>
      <c r="F41" s="226"/>
      <c r="G41" s="226"/>
      <c r="H41" s="227">
        <v>0</v>
      </c>
      <c r="I41" s="228">
        <f t="shared" si="6"/>
        <v>1.2331470150631467</v>
      </c>
      <c r="J41" s="229">
        <f>'[1]DATI INPUT'!F23</f>
        <v>130</v>
      </c>
      <c r="K41" s="230">
        <f t="shared" si="8"/>
        <v>160.30911195820909</v>
      </c>
      <c r="L41" s="230">
        <f t="shared" si="9"/>
        <v>140.7551390237625</v>
      </c>
      <c r="M41" s="231">
        <f t="shared" si="11"/>
        <v>301.06425098197155</v>
      </c>
      <c r="N41" s="232">
        <f t="shared" si="7"/>
        <v>15.053212549098578</v>
      </c>
      <c r="O41" s="233">
        <f t="shared" si="10"/>
        <v>316.11746353107014</v>
      </c>
    </row>
  </sheetData>
  <mergeCells count="13">
    <mergeCell ref="A35:G35"/>
    <mergeCell ref="P14:Q14"/>
    <mergeCell ref="P15:Q15"/>
    <mergeCell ref="P16:Q16"/>
    <mergeCell ref="P17:Q17"/>
    <mergeCell ref="A20:R20"/>
    <mergeCell ref="A33:R33"/>
    <mergeCell ref="A1:R1"/>
    <mergeCell ref="C3:D3"/>
    <mergeCell ref="A7:R7"/>
    <mergeCell ref="P11:Q11"/>
    <mergeCell ref="P12:Q12"/>
    <mergeCell ref="P13:Q13"/>
  </mergeCells>
  <conditionalFormatting sqref="J12">
    <cfRule type="iconSet" priority="14">
      <iconSet iconSet="3Symbols">
        <cfvo type="percent" val="0"/>
        <cfvo type="percent" val="33"/>
        <cfvo type="percent" val="67"/>
      </iconSet>
    </cfRule>
  </conditionalFormatting>
  <conditionalFormatting sqref="J13">
    <cfRule type="iconSet" priority="13">
      <iconSet iconSet="3Symbols">
        <cfvo type="percent" val="0"/>
        <cfvo type="percent" val="33"/>
        <cfvo type="percent" val="67"/>
      </iconSet>
    </cfRule>
  </conditionalFormatting>
  <conditionalFormatting sqref="J14">
    <cfRule type="iconSet" priority="12">
      <iconSet iconSet="3Symbols">
        <cfvo type="percent" val="0"/>
        <cfvo type="percent" val="33"/>
        <cfvo type="percent" val="67"/>
      </iconSet>
    </cfRule>
  </conditionalFormatting>
  <conditionalFormatting sqref="J15">
    <cfRule type="iconSet" priority="11">
      <iconSet iconSet="3Symbols">
        <cfvo type="percent" val="0"/>
        <cfvo type="percent" val="33"/>
        <cfvo type="percent" val="67"/>
      </iconSet>
    </cfRule>
  </conditionalFormatting>
  <conditionalFormatting sqref="J16">
    <cfRule type="iconSet" priority="10">
      <iconSet iconSet="3Symbols">
        <cfvo type="percent" val="0"/>
        <cfvo type="percent" val="33"/>
        <cfvo type="percent" val="67"/>
      </iconSet>
    </cfRule>
  </conditionalFormatting>
  <conditionalFormatting sqref="J17">
    <cfRule type="iconSet" priority="9">
      <iconSet iconSet="3Symbols">
        <cfvo type="percent" val="0"/>
        <cfvo type="percent" val="33"/>
        <cfvo type="percent" val="67"/>
      </iconSet>
    </cfRule>
  </conditionalFormatting>
  <conditionalFormatting sqref="J25">
    <cfRule type="iconSet" priority="6">
      <iconSet reverse="1">
        <cfvo type="percent" val="0"/>
        <cfvo type="num" val="0.61"/>
        <cfvo type="num" val="1"/>
      </iconSet>
    </cfRule>
    <cfRule type="iconSet" priority="7">
      <iconSet reverse="1">
        <cfvo type="percent" val="0"/>
        <cfvo type="percent" val="0.61"/>
        <cfvo type="percent" val="1"/>
      </iconSet>
    </cfRule>
    <cfRule type="iconSet" priority="8">
      <iconSet reverse="1">
        <cfvo type="percent" val="0"/>
        <cfvo type="num" val="1" gte="0"/>
        <cfvo type="num" val="1"/>
      </iconSet>
    </cfRule>
  </conditionalFormatting>
  <conditionalFormatting sqref="J26">
    <cfRule type="iconSet" priority="5">
      <iconSet reverse="1">
        <cfvo type="percent" val="0"/>
        <cfvo type="num" val="1.41"/>
        <cfvo type="num" val="1.8"/>
      </iconSet>
    </cfRule>
  </conditionalFormatting>
  <conditionalFormatting sqref="J27">
    <cfRule type="iconSet" priority="4">
      <iconSet reverse="1">
        <cfvo type="percent" val="0"/>
        <cfvo type="num" val="1.81"/>
        <cfvo type="num" val="2.2999999999999998"/>
      </iconSet>
    </cfRule>
  </conditionalFormatting>
  <conditionalFormatting sqref="J28">
    <cfRule type="iconSet" priority="3">
      <iconSet reverse="1">
        <cfvo type="percent" val="0"/>
        <cfvo type="num" val="2.21"/>
        <cfvo type="num" val="3"/>
      </iconSet>
    </cfRule>
  </conditionalFormatting>
  <conditionalFormatting sqref="J29">
    <cfRule type="iconSet" priority="2">
      <iconSet reverse="1">
        <cfvo type="percent" val="0"/>
        <cfvo type="num" val="2.91"/>
        <cfvo type="num" val="3.6"/>
      </iconSet>
    </cfRule>
  </conditionalFormatting>
  <conditionalFormatting sqref="J30">
    <cfRule type="iconSet" priority="1">
      <iconSet reverse="1">
        <cfvo type="percent" val="0"/>
        <cfvo type="num" val="3.41"/>
        <cfvo type="num" val="4.0999999999999996"/>
      </iconSet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K100"/>
  <sheetViews>
    <sheetView tabSelected="1" topLeftCell="A43" workbookViewId="0">
      <selection sqref="A1:K1048576"/>
    </sheetView>
  </sheetViews>
  <sheetFormatPr defaultRowHeight="15"/>
  <cols>
    <col min="6" max="11" width="16.140625" customWidth="1"/>
  </cols>
  <sheetData>
    <row r="1" spans="1:11">
      <c r="A1" s="234" t="s">
        <v>4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</row>
    <row r="3" spans="1:11">
      <c r="B3" s="177" t="s">
        <v>125</v>
      </c>
      <c r="C3" s="178">
        <f>'[1]DATI INPUT'!C12</f>
        <v>641905.69999999995</v>
      </c>
      <c r="D3" s="178"/>
      <c r="G3" s="177" t="s">
        <v>83</v>
      </c>
      <c r="H3" s="179">
        <f>'[1]Ripartizione UD_UND'!B12</f>
        <v>422549.73</v>
      </c>
      <c r="J3" s="177" t="s">
        <v>84</v>
      </c>
      <c r="K3" s="179">
        <f>'[1]Ripartizione UD_UND'!B17</f>
        <v>219355.96999999997</v>
      </c>
    </row>
    <row r="5" spans="1:11">
      <c r="F5" s="60"/>
      <c r="G5" s="177" t="str">
        <f>CONCATENATE("Quota UND Costi Fissi (",TEXT('[1]DATI INPUT'!E13,"#,00%"),")")</f>
        <v>Quota UND Costi Fissi (56,00%)</v>
      </c>
      <c r="H5" s="180">
        <f>H3*'[1]DATI INPUT'!E13</f>
        <v>236627.84880000001</v>
      </c>
      <c r="J5" s="177" t="str">
        <f>CONCATENATE("Quota UND Costi Fissi  (",TEXT('[1]DATI INPUT'!E13,"#,00%"),")")</f>
        <v>Quota UND Costi Fissi  (56,00%)</v>
      </c>
      <c r="K5" s="179">
        <f>K3*'[1]DATI INPUT'!E13</f>
        <v>122839.3432</v>
      </c>
    </row>
    <row r="7" spans="1:11">
      <c r="A7" s="234" t="s">
        <v>85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</row>
    <row r="9" spans="1:11">
      <c r="A9" t="s">
        <v>126</v>
      </c>
      <c r="H9" s="180">
        <f>H5</f>
        <v>236627.84880000001</v>
      </c>
    </row>
    <row r="10" spans="1:11">
      <c r="F10" s="85"/>
    </row>
    <row r="11" spans="1:11" ht="45">
      <c r="F11" s="182" t="s">
        <v>127</v>
      </c>
      <c r="G11" s="182" t="s">
        <v>71</v>
      </c>
      <c r="H11" s="182" t="s">
        <v>89</v>
      </c>
      <c r="I11" s="182" t="s">
        <v>128</v>
      </c>
      <c r="J11" s="236" t="s">
        <v>113</v>
      </c>
    </row>
    <row r="12" spans="1:11">
      <c r="A12" t="str">
        <f>'[1]DATI INPUT'!A83</f>
        <v>01 - Musei, biblioteche, scuole, associazioni, luoghi di culto</v>
      </c>
      <c r="F12" s="68">
        <f>'[1]DATI INPUT'!E33</f>
        <v>1792</v>
      </c>
      <c r="G12" s="237">
        <f>'[1]DATI INPUT'!E83</f>
        <v>0.34</v>
      </c>
      <c r="H12" s="85">
        <f>F12*G12</f>
        <v>609.28000000000009</v>
      </c>
      <c r="I12" s="85">
        <f>$H$9/$H$38*H12</f>
        <v>1812.1725548242518</v>
      </c>
      <c r="J12" s="238">
        <f>IFERROR(I12/F12,"")</f>
        <v>1.0112570060403192</v>
      </c>
    </row>
    <row r="13" spans="1:11">
      <c r="A13" t="str">
        <f>'[1]DATI INPUT'!A84</f>
        <v>02 - Campeggi, distributori carburante</v>
      </c>
      <c r="F13" s="111">
        <f>'[1]DATI INPUT'!E34</f>
        <v>1027</v>
      </c>
      <c r="G13" s="237">
        <f>'[1]DATI INPUT'!E84</f>
        <v>0.85</v>
      </c>
      <c r="H13" s="85">
        <f t="shared" ref="H13:H36" si="0">F13*G13</f>
        <v>872.94999999999993</v>
      </c>
      <c r="I13" s="85">
        <f>$H$9/$H$38*H13</f>
        <v>2596.4023630085189</v>
      </c>
      <c r="J13" s="238">
        <f t="shared" ref="J13:J36" si="1">IFERROR(I13/F13,"")</f>
        <v>2.5281425151007975</v>
      </c>
    </row>
    <row r="14" spans="1:11">
      <c r="A14" t="str">
        <f>'[1]DATI INPUT'!A85</f>
        <v xml:space="preserve">03 - Stabilimenti balneari </v>
      </c>
      <c r="F14" s="111">
        <f>'[1]DATI INPUT'!E35</f>
        <v>7010</v>
      </c>
      <c r="G14" s="237">
        <f>'[1]DATI INPUT'!E85</f>
        <v>0.62</v>
      </c>
      <c r="H14" s="85">
        <f t="shared" si="0"/>
        <v>4346.2</v>
      </c>
      <c r="I14" s="85">
        <f t="shared" ref="I14:I36" si="2">$H$9/$H$38*H14</f>
        <v>12926.838822507159</v>
      </c>
      <c r="J14" s="238">
        <f t="shared" si="1"/>
        <v>1.8440568933676404</v>
      </c>
    </row>
    <row r="15" spans="1:11">
      <c r="A15" t="str">
        <f>'[1]DATI INPUT'!A86</f>
        <v>04 -Esposizioni, autosaloni, magazzini e depositi senza attività di vendita diretta</v>
      </c>
      <c r="F15" s="111">
        <f>'[1]DATI INPUT'!E36</f>
        <v>4506</v>
      </c>
      <c r="G15" s="237">
        <f>'[1]DATI INPUT'!E86</f>
        <v>0.49</v>
      </c>
      <c r="H15" s="85">
        <f t="shared" si="0"/>
        <v>2207.94</v>
      </c>
      <c r="I15" s="85">
        <f t="shared" si="2"/>
        <v>6567.0435115195942</v>
      </c>
      <c r="J15" s="238">
        <f t="shared" si="1"/>
        <v>1.4573998028228128</v>
      </c>
    </row>
    <row r="16" spans="1:11">
      <c r="A16" t="str">
        <f>'[1]DATI INPUT'!A87</f>
        <v>05 - Alberghi con ristorante, agriturismo con ristorazione, locali destinati  ad attività turistica ricettiva con ristorazione</v>
      </c>
      <c r="F16" s="111">
        <f>'[1]DATI INPUT'!E37</f>
        <v>18266</v>
      </c>
      <c r="G16" s="237">
        <f>'[1]DATI INPUT'!E87</f>
        <v>1.02</v>
      </c>
      <c r="H16" s="85">
        <f t="shared" si="0"/>
        <v>18631.32</v>
      </c>
      <c r="I16" s="85">
        <f t="shared" si="2"/>
        <v>55414.861416997403</v>
      </c>
      <c r="J16" s="238">
        <f t="shared" si="1"/>
        <v>3.033771018120957</v>
      </c>
    </row>
    <row r="17" spans="1:10">
      <c r="A17" t="str">
        <f>'[1]DATI INPUT'!A88</f>
        <v>06 - Alberghi senza ristorante, affittacamere per brevi soggiorni, case ed appartamenti per vacanze, B&amp;B, residence e agriturismo senza ristorazione</v>
      </c>
      <c r="F17" s="111">
        <f>'[1]DATI INPUT'!E38</f>
        <v>268</v>
      </c>
      <c r="G17" s="237">
        <f>'[1]DATI INPUT'!E88</f>
        <v>0.75</v>
      </c>
      <c r="H17" s="85">
        <f t="shared" si="0"/>
        <v>201</v>
      </c>
      <c r="I17" s="85">
        <f t="shared" si="2"/>
        <v>597.83134768854154</v>
      </c>
      <c r="J17" s="238">
        <f t="shared" si="1"/>
        <v>2.2307139839124686</v>
      </c>
    </row>
    <row r="18" spans="1:10">
      <c r="A18" t="str">
        <f>'[1]DATI INPUT'!A89</f>
        <v>07 - Case di cura e riposo</v>
      </c>
      <c r="F18" s="111">
        <f>'[1]DATI INPUT'!E39</f>
        <v>0</v>
      </c>
      <c r="G18" s="237">
        <f>'[1]DATI INPUT'!E89</f>
        <v>0.94950000000000001</v>
      </c>
      <c r="H18" s="85">
        <f t="shared" si="0"/>
        <v>0</v>
      </c>
      <c r="I18" s="85">
        <f t="shared" si="2"/>
        <v>0</v>
      </c>
      <c r="J18" s="238" t="str">
        <f t="shared" si="1"/>
        <v/>
      </c>
    </row>
    <row r="19" spans="1:10">
      <c r="A19" t="str">
        <f>'[1]DATI INPUT'!A90</f>
        <v>08 - Uffici, agenzie, studi professionali</v>
      </c>
      <c r="F19" s="111">
        <f>'[1]DATI INPUT'!E40</f>
        <v>2615</v>
      </c>
      <c r="G19" s="237">
        <f>'[1]DATI INPUT'!E90</f>
        <v>1.0900000000000001</v>
      </c>
      <c r="H19" s="85">
        <f t="shared" si="0"/>
        <v>2850.3500000000004</v>
      </c>
      <c r="I19" s="85">
        <f t="shared" si="2"/>
        <v>8477.754138726541</v>
      </c>
      <c r="J19" s="238">
        <f t="shared" si="1"/>
        <v>3.241970989952788</v>
      </c>
    </row>
    <row r="20" spans="1:10">
      <c r="A20" t="str">
        <f>'[1]DATI INPUT'!A91</f>
        <v>09 - Banche ed istituti di credito</v>
      </c>
      <c r="F20" s="111">
        <f>'[1]DATI INPUT'!E41</f>
        <v>1455</v>
      </c>
      <c r="G20" s="237">
        <f>'[1]DATI INPUT'!E91</f>
        <v>0.53</v>
      </c>
      <c r="H20" s="85">
        <f t="shared" si="0"/>
        <v>771.15000000000009</v>
      </c>
      <c r="I20" s="85">
        <f t="shared" si="2"/>
        <v>2293.6201182588002</v>
      </c>
      <c r="J20" s="238">
        <f t="shared" si="1"/>
        <v>1.5763712152981444</v>
      </c>
    </row>
    <row r="21" spans="1:10">
      <c r="A21" t="str">
        <f>'[1]DATI INPUT'!A92</f>
        <v>10 - Negozi abbigl., calzature, libreria, cartol., ferram. e altri beni durevoli</v>
      </c>
      <c r="F21" s="111">
        <f>'[1]DATI INPUT'!E42</f>
        <v>3122</v>
      </c>
      <c r="G21" s="237">
        <f>'[1]DATI INPUT'!E92</f>
        <v>1.1000000000000001</v>
      </c>
      <c r="H21" s="85">
        <f t="shared" si="0"/>
        <v>3434.2000000000003</v>
      </c>
      <c r="I21" s="85">
        <f t="shared" si="2"/>
        <v>10214.290618069599</v>
      </c>
      <c r="J21" s="238">
        <f t="shared" si="1"/>
        <v>3.2717138430716206</v>
      </c>
    </row>
    <row r="22" spans="1:10">
      <c r="A22" t="str">
        <f>'[1]DATI INPUT'!A93</f>
        <v>11 - Edicola, farmacia, tabaccaio, plurilicenze</v>
      </c>
      <c r="F22" s="111">
        <f>'[1]DATI INPUT'!E43</f>
        <v>378</v>
      </c>
      <c r="G22" s="237">
        <f>'[1]DATI INPUT'!E93</f>
        <v>1.2</v>
      </c>
      <c r="H22" s="85">
        <f t="shared" si="0"/>
        <v>453.59999999999997</v>
      </c>
      <c r="I22" s="85">
        <f t="shared" si="2"/>
        <v>1349.1358174702609</v>
      </c>
      <c r="J22" s="238">
        <f t="shared" si="1"/>
        <v>3.5691423742599495</v>
      </c>
    </row>
    <row r="23" spans="1:10">
      <c r="A23" t="str">
        <f>'[1]DATI INPUT'!A94</f>
        <v>12 - Attività artigianali tipo botteghe: falegname, idraul.,fabbro, elettric., parrucchiere</v>
      </c>
      <c r="F23" s="111">
        <f>'[1]DATI INPUT'!E44</f>
        <v>768</v>
      </c>
      <c r="G23" s="237">
        <f>'[1]DATI INPUT'!E94</f>
        <v>0.84000000000000008</v>
      </c>
      <c r="H23" s="85">
        <f t="shared" si="0"/>
        <v>645.12000000000012</v>
      </c>
      <c r="I23" s="85">
        <f t="shared" si="2"/>
        <v>1918.7709404021491</v>
      </c>
      <c r="J23" s="238">
        <f t="shared" si="1"/>
        <v>2.4983996619819648</v>
      </c>
    </row>
    <row r="24" spans="1:10">
      <c r="A24" t="str">
        <f>'[1]DATI INPUT'!A95</f>
        <v>13 - Carrozzeria, autofficina, elettrauto</v>
      </c>
      <c r="F24" s="111">
        <f>'[1]DATI INPUT'!E45</f>
        <v>1498</v>
      </c>
      <c r="G24" s="237">
        <f>'[1]DATI INPUT'!E95</f>
        <v>0.92</v>
      </c>
      <c r="H24" s="85">
        <f t="shared" si="0"/>
        <v>1378.16</v>
      </c>
      <c r="I24" s="85">
        <f t="shared" si="2"/>
        <v>4099.0410454250768</v>
      </c>
      <c r="J24" s="238">
        <f t="shared" si="1"/>
        <v>2.736342486932628</v>
      </c>
    </row>
    <row r="25" spans="1:10">
      <c r="A25" t="str">
        <f>'[1]DATI INPUT'!A96</f>
        <v>14 - Attività industriali con capannoni di produzione</v>
      </c>
      <c r="F25" s="111">
        <f>'[1]DATI INPUT'!E46</f>
        <v>1165</v>
      </c>
      <c r="G25" s="237">
        <f>'[1]DATI INPUT'!E96</f>
        <v>0.88</v>
      </c>
      <c r="H25" s="85">
        <f t="shared" si="0"/>
        <v>1025.2</v>
      </c>
      <c r="I25" s="85">
        <f t="shared" si="2"/>
        <v>3049.2373017427503</v>
      </c>
      <c r="J25" s="238">
        <f t="shared" si="1"/>
        <v>2.6173710744572962</v>
      </c>
    </row>
    <row r="26" spans="1:10">
      <c r="A26" t="str">
        <f>'[1]DATI INPUT'!A97</f>
        <v>15 - Attività artigianali di produzione beni specifici</v>
      </c>
      <c r="F26" s="111">
        <f>'[1]DATI INPUT'!E47</f>
        <v>4214</v>
      </c>
      <c r="G26" s="237">
        <f>'[1]DATI INPUT'!E97</f>
        <v>0.76500000000000001</v>
      </c>
      <c r="H26" s="85">
        <f t="shared" si="0"/>
        <v>3223.71</v>
      </c>
      <c r="I26" s="85">
        <f t="shared" si="2"/>
        <v>9588.2333027712848</v>
      </c>
      <c r="J26" s="238">
        <f t="shared" si="1"/>
        <v>2.2753282635907177</v>
      </c>
    </row>
    <row r="27" spans="1:10">
      <c r="A27" t="str">
        <f>'[1]DATI INPUT'!A98</f>
        <v>16 - Ristoranti, trattorie, osterie, pizzerie</v>
      </c>
      <c r="F27" s="111">
        <f>'[1]DATI INPUT'!E48</f>
        <v>2902</v>
      </c>
      <c r="G27" s="237">
        <f>'[1]DATI INPUT'!E98</f>
        <v>5.01</v>
      </c>
      <c r="H27" s="85">
        <f t="shared" si="0"/>
        <v>14539.019999999999</v>
      </c>
      <c r="I27" s="85">
        <f t="shared" si="2"/>
        <v>43243.193635177406</v>
      </c>
      <c r="J27" s="238">
        <f t="shared" si="1"/>
        <v>14.901169412535287</v>
      </c>
    </row>
    <row r="28" spans="1:10">
      <c r="A28" t="str">
        <f>'[1]DATI INPUT'!A99</f>
        <v>17 - Bar, caffè, pasticceria</v>
      </c>
      <c r="F28" s="111">
        <f>'[1]DATI INPUT'!E49</f>
        <v>1136</v>
      </c>
      <c r="G28" s="237">
        <f>'[1]DATI INPUT'!E99</f>
        <v>3.83</v>
      </c>
      <c r="H28" s="85">
        <f t="shared" si="0"/>
        <v>4350.88</v>
      </c>
      <c r="I28" s="85">
        <f t="shared" si="2"/>
        <v>12940.758477766774</v>
      </c>
      <c r="J28" s="238">
        <f t="shared" si="1"/>
        <v>11.391512744513006</v>
      </c>
    </row>
    <row r="29" spans="1:10">
      <c r="A29" t="str">
        <f>'[1]DATI INPUT'!A100</f>
        <v>18 - Supermercato, pane e pasta, macelleria, salumi e formaggi, generi alim.</v>
      </c>
      <c r="F29" s="111">
        <f>'[1]DATI INPUT'!E50</f>
        <v>1990</v>
      </c>
      <c r="G29" s="237">
        <f>'[1]DATI INPUT'!E100</f>
        <v>1.19</v>
      </c>
      <c r="H29" s="85">
        <f t="shared" si="0"/>
        <v>2368.1</v>
      </c>
      <c r="I29" s="85">
        <f t="shared" si="2"/>
        <v>7043.4050470708216</v>
      </c>
      <c r="J29" s="238">
        <f t="shared" si="1"/>
        <v>3.5393995211411164</v>
      </c>
    </row>
    <row r="30" spans="1:10">
      <c r="A30" t="str">
        <f>'[1]DATI INPUT'!A101</f>
        <v>19 - Plurilicenze alimentari e/o miste</v>
      </c>
      <c r="F30" s="111">
        <f>'[1]DATI INPUT'!E51</f>
        <v>232</v>
      </c>
      <c r="G30" s="237">
        <f>'[1]DATI INPUT'!E101</f>
        <v>2.39</v>
      </c>
      <c r="H30" s="85">
        <f t="shared" si="0"/>
        <v>554.48</v>
      </c>
      <c r="I30" s="85">
        <f t="shared" si="2"/>
        <v>1649.1817197330474</v>
      </c>
      <c r="J30" s="238">
        <f t="shared" si="1"/>
        <v>7.1085418954010668</v>
      </c>
    </row>
    <row r="31" spans="1:10">
      <c r="A31" t="str">
        <f>'[1]DATI INPUT'!A102</f>
        <v>20 - Ortofrutta, pescherie, fiori e piante</v>
      </c>
      <c r="F31" s="111">
        <f>'[1]DATI INPUT'!E52</f>
        <v>160</v>
      </c>
      <c r="G31" s="237">
        <f>'[1]DATI INPUT'!E102</f>
        <v>6.58</v>
      </c>
      <c r="H31" s="85">
        <f t="shared" si="0"/>
        <v>1052.8</v>
      </c>
      <c r="I31" s="85">
        <f t="shared" si="2"/>
        <v>3131.327576350729</v>
      </c>
      <c r="J31" s="238">
        <f t="shared" si="1"/>
        <v>19.570797352192056</v>
      </c>
    </row>
    <row r="32" spans="1:10">
      <c r="A32" t="str">
        <f>'[1]DATI INPUT'!A103</f>
        <v>21 - Discoteche, night club</v>
      </c>
      <c r="F32" s="111">
        <f>'[1]DATI INPUT'!E53</f>
        <v>0</v>
      </c>
      <c r="G32" s="237">
        <f>'[1]DATI INPUT'!E103</f>
        <v>1.29</v>
      </c>
      <c r="H32" s="85">
        <f t="shared" si="0"/>
        <v>0</v>
      </c>
      <c r="I32" s="85">
        <f t="shared" si="2"/>
        <v>0</v>
      </c>
      <c r="J32" s="238" t="str">
        <f t="shared" si="1"/>
        <v/>
      </c>
    </row>
    <row r="33" spans="1:11">
      <c r="A33" t="str">
        <f>'[1]DATI INPUT'!A104</f>
        <v>22 - Magazzini</v>
      </c>
      <c r="F33" s="111">
        <f>'[1]DATI INPUT'!E54</f>
        <v>12232</v>
      </c>
      <c r="G33" s="237">
        <f>'[1]DATI INPUT'!E104</f>
        <v>0.36</v>
      </c>
      <c r="H33" s="85">
        <f t="shared" si="0"/>
        <v>4403.5199999999995</v>
      </c>
      <c r="I33" s="85">
        <f t="shared" si="2"/>
        <v>13097.32485658431</v>
      </c>
      <c r="J33" s="238">
        <f t="shared" si="1"/>
        <v>1.0707427122779847</v>
      </c>
    </row>
    <row r="34" spans="1:11">
      <c r="A34" t="str">
        <f>'[1]DATI INPUT'!A105</f>
        <v>23 - Agriturismi con ristorante</v>
      </c>
      <c r="F34" s="111">
        <f>'[1]DATI INPUT'!E55</f>
        <v>1870</v>
      </c>
      <c r="G34" s="237">
        <f>'[1]DATI INPUT'!E105</f>
        <v>1.02</v>
      </c>
      <c r="H34" s="85">
        <f t="shared" si="0"/>
        <v>1907.4</v>
      </c>
      <c r="I34" s="85">
        <f t="shared" si="2"/>
        <v>5673.1518038861905</v>
      </c>
      <c r="J34" s="238">
        <f t="shared" si="1"/>
        <v>3.0337710181209574</v>
      </c>
    </row>
    <row r="35" spans="1:11">
      <c r="A35" t="str">
        <f>'[1]DATI INPUT'!A106</f>
        <v>24 - Agriturismi senza ristorante, case vacanze, affittacamere</v>
      </c>
      <c r="F35" s="111">
        <f>'[1]DATI INPUT'!E56</f>
        <v>12397</v>
      </c>
      <c r="G35" s="237">
        <f>'[1]DATI INPUT'!E106</f>
        <v>0.75</v>
      </c>
      <c r="H35" s="85">
        <f t="shared" si="0"/>
        <v>9297.75</v>
      </c>
      <c r="I35" s="85">
        <f t="shared" si="2"/>
        <v>27654.161258562872</v>
      </c>
      <c r="J35" s="238">
        <f t="shared" si="1"/>
        <v>2.2307139839124686</v>
      </c>
    </row>
    <row r="36" spans="1:11">
      <c r="A36" t="str">
        <f>'[1]DATI INPUT'!A107</f>
        <v>25 - Cantine vinicole ed aziende di trasformazione agro-alimentare</v>
      </c>
      <c r="F36" s="111">
        <f>'[1]DATI INPUT'!E57</f>
        <v>567</v>
      </c>
      <c r="G36" s="237">
        <f>'[1]DATI INPUT'!E107</f>
        <v>0.76500000000000001</v>
      </c>
      <c r="H36" s="85">
        <f t="shared" si="0"/>
        <v>433.755</v>
      </c>
      <c r="I36" s="85">
        <f t="shared" si="2"/>
        <v>1290.1111254559371</v>
      </c>
      <c r="J36" s="238">
        <f t="shared" si="1"/>
        <v>2.2753282635907182</v>
      </c>
    </row>
    <row r="37" spans="1:11">
      <c r="F37" s="200"/>
      <c r="G37" s="239"/>
      <c r="H37" s="194"/>
      <c r="I37" s="194"/>
      <c r="J37" s="240"/>
    </row>
    <row r="38" spans="1:11">
      <c r="F38" s="75">
        <f>SUM(F12:F37)</f>
        <v>81570</v>
      </c>
      <c r="G38" s="85"/>
      <c r="H38" s="85">
        <f>SUM(H12:H37)</f>
        <v>79557.884999999995</v>
      </c>
      <c r="I38" s="180">
        <f>SUM(I12:I37)</f>
        <v>236627.84880000004</v>
      </c>
    </row>
    <row r="40" spans="1:11">
      <c r="A40" s="234" t="s">
        <v>98</v>
      </c>
      <c r="B40" s="235"/>
      <c r="C40" s="235"/>
      <c r="D40" s="235"/>
      <c r="E40" s="235"/>
      <c r="F40" s="235"/>
      <c r="G40" s="235"/>
      <c r="H40" s="235"/>
      <c r="I40" s="235"/>
      <c r="J40" s="235"/>
      <c r="K40" s="235"/>
    </row>
    <row r="42" spans="1:11">
      <c r="A42" t="s">
        <v>129</v>
      </c>
      <c r="H42" s="180">
        <f>K5</f>
        <v>122839.3432</v>
      </c>
    </row>
    <row r="43" spans="1:11">
      <c r="F43" s="85"/>
    </row>
    <row r="44" spans="1:11" ht="45">
      <c r="F44" s="182" t="s">
        <v>127</v>
      </c>
      <c r="G44" s="182" t="s">
        <v>130</v>
      </c>
      <c r="H44" s="182" t="s">
        <v>131</v>
      </c>
      <c r="I44" s="182" t="s">
        <v>132</v>
      </c>
      <c r="J44" s="236" t="s">
        <v>133</v>
      </c>
    </row>
    <row r="45" spans="1:11">
      <c r="A45" t="str">
        <f>'[1]DATI INPUT'!A83</f>
        <v>01 - Musei, biblioteche, scuole, associazioni, luoghi di culto</v>
      </c>
      <c r="F45" s="111">
        <f>'[1]DATI INPUT'!G33</f>
        <v>1792</v>
      </c>
      <c r="G45" s="241">
        <f>'[1]DATI INPUT'!G83</f>
        <v>2.93</v>
      </c>
      <c r="H45" s="85">
        <f>F45*G45</f>
        <v>5250.56</v>
      </c>
      <c r="I45" s="85">
        <f>$H$42/$H$71*H45</f>
        <v>1041.1818111242746</v>
      </c>
      <c r="J45" s="238">
        <f>IFERROR(I45/F45,"")</f>
        <v>0.58101663567202821</v>
      </c>
    </row>
    <row r="46" spans="1:11">
      <c r="A46" t="str">
        <f>'[1]DATI INPUT'!A84</f>
        <v>02 - Campeggi, distributori carburante</v>
      </c>
      <c r="F46" s="111">
        <f>'[1]DATI INPUT'!G34</f>
        <v>1027</v>
      </c>
      <c r="G46" s="237">
        <f>'[1]DATI INPUT'!G84</f>
        <v>7.2</v>
      </c>
      <c r="H46" s="85">
        <f t="shared" ref="H46:H69" si="3">F46*G46</f>
        <v>7394.4000000000005</v>
      </c>
      <c r="I46" s="85">
        <f t="shared" ref="I46:I69" si="4">$H$42/$H$71*H46</f>
        <v>1466.303553178582</v>
      </c>
      <c r="J46" s="238">
        <f t="shared" ref="J46:J65" si="5">IFERROR(I46/F46,"")</f>
        <v>1.4277541900473047</v>
      </c>
    </row>
    <row r="47" spans="1:11">
      <c r="A47" t="str">
        <f>'[1]DATI INPUT'!A85</f>
        <v xml:space="preserve">03 - Stabilimenti balneari </v>
      </c>
      <c r="F47" s="111">
        <f>'[1]DATI INPUT'!G35</f>
        <v>7010</v>
      </c>
      <c r="G47" s="237">
        <f>'[1]DATI INPUT'!G85</f>
        <v>5.31</v>
      </c>
      <c r="H47" s="85">
        <f t="shared" si="3"/>
        <v>37223.1</v>
      </c>
      <c r="I47" s="85">
        <f t="shared" si="4"/>
        <v>7381.3106932708088</v>
      </c>
      <c r="J47" s="238">
        <f t="shared" si="5"/>
        <v>1.0529687151598872</v>
      </c>
    </row>
    <row r="48" spans="1:11">
      <c r="A48" t="str">
        <f>'[1]DATI INPUT'!A86</f>
        <v>04 -Esposizioni, autosaloni, magazzini e depositi senza attività di vendita diretta</v>
      </c>
      <c r="F48" s="111">
        <f>'[1]DATI INPUT'!G36</f>
        <v>3769</v>
      </c>
      <c r="G48" s="242">
        <f>'[1]DATI INPUT'!G86</f>
        <v>4.16</v>
      </c>
      <c r="H48" s="85">
        <f t="shared" si="3"/>
        <v>15679.04</v>
      </c>
      <c r="I48" s="85">
        <f t="shared" si="4"/>
        <v>3109.1409799887906</v>
      </c>
      <c r="J48" s="238">
        <f t="shared" si="5"/>
        <v>0.82492464313844271</v>
      </c>
    </row>
    <row r="49" spans="1:10">
      <c r="A49" t="str">
        <f>'[1]DATI INPUT'!A87</f>
        <v>05 - Alberghi con ristorante, agriturismo con ristorazione, locali destinati  ad attività turistica ricettiva con ristorazione</v>
      </c>
      <c r="F49" s="111">
        <f>'[1]DATI INPUT'!G37</f>
        <v>16776</v>
      </c>
      <c r="G49" s="237">
        <f>'[1]DATI INPUT'!G87</f>
        <v>8.66</v>
      </c>
      <c r="H49" s="85">
        <f t="shared" si="3"/>
        <v>145280.16</v>
      </c>
      <c r="I49" s="85">
        <f t="shared" si="4"/>
        <v>28808.938495936505</v>
      </c>
      <c r="J49" s="238">
        <f t="shared" si="5"/>
        <v>1.7172710119180081</v>
      </c>
    </row>
    <row r="50" spans="1:10">
      <c r="A50" t="str">
        <f>'[1]DATI INPUT'!A88</f>
        <v>06 - Alberghi senza ristorante, affittacamere per brevi soggiorni, case ed appartamenti per vacanze, B&amp;B, residence e agriturismo senza ristorazione</v>
      </c>
      <c r="F50" s="111">
        <f>'[1]DATI INPUT'!G38</f>
        <v>268</v>
      </c>
      <c r="G50" s="237">
        <f>'[1]DATI INPUT'!G88</f>
        <v>5.52</v>
      </c>
      <c r="H50" s="85">
        <f t="shared" si="3"/>
        <v>1479.36</v>
      </c>
      <c r="I50" s="85">
        <f t="shared" si="4"/>
        <v>293.35589424838616</v>
      </c>
      <c r="J50" s="238">
        <f t="shared" si="5"/>
        <v>1.0946115457029335</v>
      </c>
    </row>
    <row r="51" spans="1:10">
      <c r="A51" t="str">
        <f>'[1]DATI INPUT'!A89</f>
        <v>07 - Case di cura e riposo</v>
      </c>
      <c r="F51" s="111">
        <f>'[1]DATI INPUT'!G39</f>
        <v>0</v>
      </c>
      <c r="G51" s="237">
        <f>'[1]DATI INPUT'!G89</f>
        <v>8.0399999999999991</v>
      </c>
      <c r="H51" s="85">
        <f t="shared" si="3"/>
        <v>0</v>
      </c>
      <c r="I51" s="85">
        <f t="shared" si="4"/>
        <v>0</v>
      </c>
      <c r="J51" s="238" t="str">
        <f t="shared" si="5"/>
        <v/>
      </c>
    </row>
    <row r="52" spans="1:10">
      <c r="A52" t="str">
        <f>'[1]DATI INPUT'!A90</f>
        <v>08 - Uffici, agenzie, studi professionali</v>
      </c>
      <c r="F52" s="111">
        <f>'[1]DATI INPUT'!G40</f>
        <v>2491</v>
      </c>
      <c r="G52" s="237">
        <f>'[1]DATI INPUT'!G90</f>
        <v>9.25</v>
      </c>
      <c r="H52" s="85">
        <f t="shared" si="3"/>
        <v>23041.75</v>
      </c>
      <c r="I52" s="85">
        <f t="shared" si="4"/>
        <v>4569.1604317392339</v>
      </c>
      <c r="J52" s="238">
        <f t="shared" si="5"/>
        <v>1.8342675358246623</v>
      </c>
    </row>
    <row r="53" spans="1:10">
      <c r="A53" t="str">
        <f>'[1]DATI INPUT'!A91</f>
        <v>09 - Banche ed istituti di credito</v>
      </c>
      <c r="F53" s="111">
        <f>'[1]DATI INPUT'!G41</f>
        <v>1455</v>
      </c>
      <c r="G53" s="237">
        <f>'[1]DATI INPUT'!G91</f>
        <v>4.5199999999999996</v>
      </c>
      <c r="H53" s="85">
        <f t="shared" si="3"/>
        <v>6576.5999999999995</v>
      </c>
      <c r="I53" s="85">
        <f t="shared" si="4"/>
        <v>1304.1344730923754</v>
      </c>
      <c r="J53" s="238">
        <f t="shared" si="5"/>
        <v>0.89631235264080789</v>
      </c>
    </row>
    <row r="54" spans="1:10">
      <c r="A54" t="str">
        <f>'[1]DATI INPUT'!A92</f>
        <v>10 - Negozi abbigl., calzature, libreria, cartol., ferram. e altri beni durevoli</v>
      </c>
      <c r="F54" s="111">
        <f>'[1]DATI INPUT'!G42</f>
        <v>3122</v>
      </c>
      <c r="G54" s="237">
        <f>'[1]DATI INPUT'!G92</f>
        <v>9.3800000000000008</v>
      </c>
      <c r="H54" s="85">
        <f t="shared" si="3"/>
        <v>29284.360000000004</v>
      </c>
      <c r="I54" s="85">
        <f t="shared" si="4"/>
        <v>5807.0649573407909</v>
      </c>
      <c r="J54" s="238">
        <f t="shared" si="5"/>
        <v>1.8600464309227389</v>
      </c>
    </row>
    <row r="55" spans="1:10">
      <c r="A55" t="str">
        <f>'[1]DATI INPUT'!A93</f>
        <v>11 - Edicola, farmacia, tabaccaio, plurilicenze</v>
      </c>
      <c r="F55" s="111">
        <f>'[1]DATI INPUT'!G43</f>
        <v>378</v>
      </c>
      <c r="G55" s="237">
        <f>'[1]DATI INPUT'!G93</f>
        <v>10.19</v>
      </c>
      <c r="H55" s="85">
        <f t="shared" si="3"/>
        <v>3851.8199999999997</v>
      </c>
      <c r="I55" s="85">
        <f t="shared" si="4"/>
        <v>763.81279782055674</v>
      </c>
      <c r="J55" s="238">
        <f t="shared" si="5"/>
        <v>2.0206687773030603</v>
      </c>
    </row>
    <row r="56" spans="1:10">
      <c r="A56" t="str">
        <f>'[1]DATI INPUT'!A94</f>
        <v>12 - Attività artigianali tipo botteghe: falegname, idraul.,fabbro, elettric., parrucchiere</v>
      </c>
      <c r="F56" s="111">
        <f>'[1]DATI INPUT'!G44</f>
        <v>768</v>
      </c>
      <c r="G56" s="237">
        <f>'[1]DATI INPUT'!G94</f>
        <v>7.1449999999999996</v>
      </c>
      <c r="H56" s="85">
        <f t="shared" si="3"/>
        <v>5487.36</v>
      </c>
      <c r="I56" s="85">
        <f t="shared" si="4"/>
        <v>1088.1390600413858</v>
      </c>
      <c r="J56" s="238">
        <f t="shared" si="5"/>
        <v>1.4168477344288879</v>
      </c>
    </row>
    <row r="57" spans="1:10">
      <c r="A57" t="str">
        <f>'[1]DATI INPUT'!A95</f>
        <v>13 - Carrozzeria, autofficina, elettrauto</v>
      </c>
      <c r="F57" s="111">
        <f>'[1]DATI INPUT'!G45</f>
        <v>1498</v>
      </c>
      <c r="G57" s="237">
        <f>'[1]DATI INPUT'!G95</f>
        <v>7.82</v>
      </c>
      <c r="H57" s="85">
        <f t="shared" si="3"/>
        <v>11714.36</v>
      </c>
      <c r="I57" s="85">
        <f t="shared" si="4"/>
        <v>2322.9481352392422</v>
      </c>
      <c r="J57" s="238">
        <f t="shared" si="5"/>
        <v>1.5506996897458225</v>
      </c>
    </row>
    <row r="58" spans="1:10">
      <c r="A58" t="str">
        <f>'[1]DATI INPUT'!A96</f>
        <v>14 - Attività industriali con capannoni di produzione</v>
      </c>
      <c r="F58" s="111">
        <f>'[1]DATI INPUT'!G46</f>
        <v>510</v>
      </c>
      <c r="G58" s="237">
        <f>'[1]DATI INPUT'!G96</f>
        <v>7.5</v>
      </c>
      <c r="H58" s="85">
        <f t="shared" si="3"/>
        <v>3825</v>
      </c>
      <c r="I58" s="85">
        <f t="shared" si="4"/>
        <v>758.49441346263063</v>
      </c>
      <c r="J58" s="238">
        <f t="shared" si="5"/>
        <v>1.4872439479659425</v>
      </c>
    </row>
    <row r="59" spans="1:10">
      <c r="A59" t="str">
        <f>'[1]DATI INPUT'!A97</f>
        <v>15 - Attività artigianali di produzione beni specifici</v>
      </c>
      <c r="F59" s="111">
        <f>'[1]DATI INPUT'!G47</f>
        <v>4214</v>
      </c>
      <c r="G59" s="237">
        <f>'[1]DATI INPUT'!G97</f>
        <v>6.4949999999999992</v>
      </c>
      <c r="H59" s="85">
        <f t="shared" si="3"/>
        <v>27369.929999999997</v>
      </c>
      <c r="I59" s="85">
        <f t="shared" si="4"/>
        <v>5427.4350331668638</v>
      </c>
      <c r="J59" s="238">
        <f t="shared" si="5"/>
        <v>1.2879532589385059</v>
      </c>
    </row>
    <row r="60" spans="1:10">
      <c r="A60" t="str">
        <f>'[1]DATI INPUT'!A98</f>
        <v>16 - Ristoranti, trattorie, osterie, pizzerie</v>
      </c>
      <c r="F60" s="111">
        <f>'[1]DATI INPUT'!G48</f>
        <v>2838</v>
      </c>
      <c r="G60" s="237">
        <f>'[1]DATI INPUT'!G98</f>
        <v>42.56</v>
      </c>
      <c r="H60" s="85">
        <f t="shared" si="3"/>
        <v>120785.28000000001</v>
      </c>
      <c r="I60" s="85">
        <f t="shared" si="4"/>
        <v>23951.623557782907</v>
      </c>
      <c r="J60" s="238">
        <f t="shared" si="5"/>
        <v>8.4396136567240685</v>
      </c>
    </row>
    <row r="61" spans="1:10">
      <c r="A61" t="str">
        <f>'[1]DATI INPUT'!A99</f>
        <v>17 - Bar, caffè, pasticceria</v>
      </c>
      <c r="F61" s="111">
        <f>'[1]DATI INPUT'!G49</f>
        <v>1101</v>
      </c>
      <c r="G61" s="237">
        <f>'[1]DATI INPUT'!G99</f>
        <v>32.520000000000003</v>
      </c>
      <c r="H61" s="85">
        <f t="shared" si="3"/>
        <v>35804.520000000004</v>
      </c>
      <c r="I61" s="85">
        <f t="shared" si="4"/>
        <v>7100.00742397674</v>
      </c>
      <c r="J61" s="238">
        <f t="shared" si="5"/>
        <v>6.4486897583803273</v>
      </c>
    </row>
    <row r="62" spans="1:10">
      <c r="A62" t="str">
        <f>'[1]DATI INPUT'!A100</f>
        <v>18 - Supermercato, pane e pasta, macelleria, salumi e formaggi, generi alim.</v>
      </c>
      <c r="F62" s="111">
        <f>'[1]DATI INPUT'!G50</f>
        <v>1926</v>
      </c>
      <c r="G62" s="237">
        <f>'[1]DATI INPUT'!G100</f>
        <v>16.2</v>
      </c>
      <c r="H62" s="85">
        <f t="shared" si="3"/>
        <v>31201.199999999997</v>
      </c>
      <c r="I62" s="85">
        <f t="shared" si="4"/>
        <v>6187.1727825699945</v>
      </c>
      <c r="J62" s="238">
        <f t="shared" si="5"/>
        <v>3.2124469276064356</v>
      </c>
    </row>
    <row r="63" spans="1:10">
      <c r="A63" t="str">
        <f>'[1]DATI INPUT'!A101</f>
        <v>19 - Plurilicenze alimentari e/o miste</v>
      </c>
      <c r="F63" s="111">
        <f>'[1]DATI INPUT'!G51</f>
        <v>232</v>
      </c>
      <c r="G63" s="237">
        <f>'[1]DATI INPUT'!G101</f>
        <v>20.350000000000001</v>
      </c>
      <c r="H63" s="85">
        <f t="shared" si="3"/>
        <v>4721.2000000000007</v>
      </c>
      <c r="I63" s="85">
        <f t="shared" si="4"/>
        <v>936.21015028490774</v>
      </c>
      <c r="J63" s="238">
        <f t="shared" si="5"/>
        <v>4.0353885788142572</v>
      </c>
    </row>
    <row r="64" spans="1:10">
      <c r="A64" t="str">
        <f>'[1]DATI INPUT'!A102</f>
        <v>20 - Ortofrutta, pescherie, fiori e piante</v>
      </c>
      <c r="F64" s="111">
        <f>'[1]DATI INPUT'!G52</f>
        <v>160</v>
      </c>
      <c r="G64" s="237">
        <f>'[1]DATI INPUT'!G102</f>
        <v>55.94</v>
      </c>
      <c r="H64" s="85">
        <f t="shared" si="3"/>
        <v>8950.4</v>
      </c>
      <c r="I64" s="85">
        <f t="shared" si="4"/>
        <v>1774.8570975832492</v>
      </c>
      <c r="J64" s="238">
        <f t="shared" si="5"/>
        <v>11.092856859895308</v>
      </c>
    </row>
    <row r="65" spans="1:11">
      <c r="A65" t="str">
        <f>'[1]DATI INPUT'!A103</f>
        <v>21 - Discoteche, night club</v>
      </c>
      <c r="F65" s="111">
        <f>'[1]DATI INPUT'!G53</f>
        <v>0</v>
      </c>
      <c r="G65" s="237">
        <f>'[1]DATI INPUT'!G103</f>
        <v>10.965</v>
      </c>
      <c r="H65" s="85">
        <f t="shared" si="3"/>
        <v>0</v>
      </c>
      <c r="I65" s="85">
        <f t="shared" si="4"/>
        <v>0</v>
      </c>
      <c r="J65" s="238" t="str">
        <f t="shared" si="5"/>
        <v/>
      </c>
    </row>
    <row r="66" spans="1:11">
      <c r="A66" t="str">
        <f>'[1]DATI INPUT'!A104</f>
        <v>22 - Magazzini</v>
      </c>
      <c r="F66" s="111">
        <f>'[1]DATI INPUT'!G54</f>
        <v>8786</v>
      </c>
      <c r="G66" s="237">
        <f>'[1]DATI INPUT'!G104</f>
        <v>3.0549999999999997</v>
      </c>
      <c r="H66" s="85">
        <f t="shared" si="3"/>
        <v>26841.229999999996</v>
      </c>
      <c r="I66" s="85">
        <f t="shared" si="4"/>
        <v>5322.5942497949181</v>
      </c>
      <c r="J66" s="238">
        <f>IFERROR(I66/F66,"")</f>
        <v>0.60580403480479383</v>
      </c>
    </row>
    <row r="67" spans="1:11">
      <c r="A67" t="str">
        <f>'[1]DATI INPUT'!A105</f>
        <v>23 - Agriturismi con ristorante</v>
      </c>
      <c r="F67" s="111">
        <f>'[1]DATI INPUT'!G55</f>
        <v>1490</v>
      </c>
      <c r="G67" s="237">
        <f>'[1]DATI INPUT'!G105</f>
        <v>8.66</v>
      </c>
      <c r="H67" s="85">
        <f t="shared" si="3"/>
        <v>12903.4</v>
      </c>
      <c r="I67" s="85">
        <f t="shared" si="4"/>
        <v>2558.733807757832</v>
      </c>
      <c r="J67" s="238">
        <f t="shared" ref="J67:J69" si="6">IFERROR(I67/F67,"")</f>
        <v>1.7172710119180081</v>
      </c>
    </row>
    <row r="68" spans="1:11">
      <c r="A68" t="str">
        <f>'[1]DATI INPUT'!A106</f>
        <v>24 - Agriturismi senza ristorante, case vacanze, affittacamere</v>
      </c>
      <c r="F68" s="111">
        <f>'[1]DATI INPUT'!G56</f>
        <v>9498</v>
      </c>
      <c r="G68" s="237">
        <f>'[1]DATI INPUT'!G106</f>
        <v>5.52</v>
      </c>
      <c r="H68" s="85">
        <f t="shared" si="3"/>
        <v>52428.959999999999</v>
      </c>
      <c r="I68" s="85">
        <f t="shared" si="4"/>
        <v>10396.620461086462</v>
      </c>
      <c r="J68" s="238">
        <f t="shared" si="6"/>
        <v>1.0946115457029335</v>
      </c>
    </row>
    <row r="69" spans="1:11">
      <c r="A69" t="str">
        <f>'[1]DATI INPUT'!A107</f>
        <v>25 - Cantine vinicole ed aziende di trasformazione agro-alimentare</v>
      </c>
      <c r="F69" s="111">
        <f>'[1]DATI INPUT'!G57</f>
        <v>365</v>
      </c>
      <c r="G69" s="237">
        <f>'[1]DATI INPUT'!G107</f>
        <v>6.4949999999999992</v>
      </c>
      <c r="H69" s="85">
        <f t="shared" si="3"/>
        <v>2370.6749999999997</v>
      </c>
      <c r="I69" s="85">
        <f t="shared" si="4"/>
        <v>470.10293951255466</v>
      </c>
      <c r="J69" s="238">
        <f t="shared" si="6"/>
        <v>1.2879532589385059</v>
      </c>
    </row>
    <row r="70" spans="1:11">
      <c r="F70" s="200"/>
      <c r="G70" s="239"/>
      <c r="H70" s="194"/>
      <c r="I70" s="194"/>
      <c r="J70" s="240"/>
    </row>
    <row r="71" spans="1:11">
      <c r="F71" s="75">
        <f>SUM(F45:F70)</f>
        <v>71474</v>
      </c>
      <c r="G71" s="85"/>
      <c r="H71" s="85">
        <f>SUM(H45:H70)</f>
        <v>619464.66500000004</v>
      </c>
      <c r="I71" s="180">
        <f>SUM(I45:I70)</f>
        <v>122839.34319999999</v>
      </c>
      <c r="J71" s="85"/>
    </row>
    <row r="73" spans="1:11">
      <c r="A73" s="234" t="s">
        <v>110</v>
      </c>
      <c r="B73" s="235"/>
      <c r="C73" s="235"/>
      <c r="D73" s="235"/>
      <c r="E73" s="235"/>
      <c r="F73" s="235"/>
      <c r="G73" s="235"/>
      <c r="H73" s="235"/>
      <c r="I73" s="235"/>
      <c r="J73" s="235"/>
      <c r="K73" s="235"/>
    </row>
    <row r="75" spans="1:11" ht="30">
      <c r="G75" s="243" t="s">
        <v>113</v>
      </c>
      <c r="H75" s="243" t="s">
        <v>133</v>
      </c>
      <c r="I75" s="243" t="s">
        <v>134</v>
      </c>
      <c r="J75" s="3"/>
    </row>
    <row r="76" spans="1:11">
      <c r="A76" t="str">
        <f>'[1]DATI INPUT'!A83</f>
        <v>01 - Musei, biblioteche, scuole, associazioni, luoghi di culto</v>
      </c>
      <c r="G76" s="244">
        <f t="shared" ref="G76:G100" si="7">J12</f>
        <v>1.0112570060403192</v>
      </c>
      <c r="H76" s="245">
        <f t="shared" ref="H76:H100" si="8">J45</f>
        <v>0.58101663567202821</v>
      </c>
      <c r="I76" s="246">
        <f>IFERROR(G76+H76,"")</f>
        <v>1.5922736417123473</v>
      </c>
    </row>
    <row r="77" spans="1:11">
      <c r="A77" t="str">
        <f>'[1]DATI INPUT'!A84</f>
        <v>02 - Campeggi, distributori carburante</v>
      </c>
      <c r="G77" s="247">
        <f t="shared" si="7"/>
        <v>2.5281425151007975</v>
      </c>
      <c r="H77" s="248">
        <f t="shared" si="8"/>
        <v>1.4277541900473047</v>
      </c>
      <c r="I77" s="249">
        <f t="shared" ref="I77:I100" si="9">IFERROR(G77+H77,"")</f>
        <v>3.9558967051481022</v>
      </c>
    </row>
    <row r="78" spans="1:11">
      <c r="A78" t="str">
        <f>'[1]DATI INPUT'!A85</f>
        <v xml:space="preserve">03 - Stabilimenti balneari </v>
      </c>
      <c r="G78" s="247">
        <f t="shared" si="7"/>
        <v>1.8440568933676404</v>
      </c>
      <c r="H78" s="248">
        <f t="shared" si="8"/>
        <v>1.0529687151598872</v>
      </c>
      <c r="I78" s="249">
        <f t="shared" si="9"/>
        <v>2.8970256085275277</v>
      </c>
    </row>
    <row r="79" spans="1:11">
      <c r="A79" t="str">
        <f>'[1]DATI INPUT'!A86</f>
        <v>04 -Esposizioni, autosaloni, magazzini e depositi senza attività di vendita diretta</v>
      </c>
      <c r="G79" s="247">
        <f t="shared" si="7"/>
        <v>1.4573998028228128</v>
      </c>
      <c r="H79" s="248">
        <f t="shared" si="8"/>
        <v>0.82492464313844271</v>
      </c>
      <c r="I79" s="249">
        <f t="shared" si="9"/>
        <v>2.2823244459612555</v>
      </c>
    </row>
    <row r="80" spans="1:11">
      <c r="A80" t="str">
        <f>'[1]DATI INPUT'!A87</f>
        <v>05 - Alberghi con ristorante, agriturismo con ristorazione, locali destinati  ad attività turistica ricettiva con ristorazione</v>
      </c>
      <c r="G80" s="247">
        <f t="shared" si="7"/>
        <v>3.033771018120957</v>
      </c>
      <c r="H80" s="248">
        <f t="shared" si="8"/>
        <v>1.7172710119180081</v>
      </c>
      <c r="I80" s="249">
        <f t="shared" si="9"/>
        <v>4.7510420300389651</v>
      </c>
    </row>
    <row r="81" spans="1:9">
      <c r="A81" t="str">
        <f>'[1]DATI INPUT'!A88</f>
        <v>06 - Alberghi senza ristorante, affittacamere per brevi soggiorni, case ed appartamenti per vacanze, B&amp;B, residence e agriturismo senza ristorazione</v>
      </c>
      <c r="G81" s="247">
        <f t="shared" si="7"/>
        <v>2.2307139839124686</v>
      </c>
      <c r="H81" s="248">
        <f t="shared" si="8"/>
        <v>1.0946115457029335</v>
      </c>
      <c r="I81" s="249">
        <f t="shared" si="9"/>
        <v>3.3253255296154021</v>
      </c>
    </row>
    <row r="82" spans="1:9">
      <c r="A82" t="str">
        <f>'[1]DATI INPUT'!A89</f>
        <v>07 - Case di cura e riposo</v>
      </c>
      <c r="G82" s="247" t="str">
        <f t="shared" si="7"/>
        <v/>
      </c>
      <c r="H82" s="248" t="str">
        <f t="shared" si="8"/>
        <v/>
      </c>
      <c r="I82" s="249" t="str">
        <f t="shared" si="9"/>
        <v/>
      </c>
    </row>
    <row r="83" spans="1:9">
      <c r="A83" t="str">
        <f>'[1]DATI INPUT'!A90</f>
        <v>08 - Uffici, agenzie, studi professionali</v>
      </c>
      <c r="G83" s="247">
        <f t="shared" si="7"/>
        <v>3.241970989952788</v>
      </c>
      <c r="H83" s="248">
        <f t="shared" si="8"/>
        <v>1.8342675358246623</v>
      </c>
      <c r="I83" s="249">
        <f t="shared" si="9"/>
        <v>5.0762385257774501</v>
      </c>
    </row>
    <row r="84" spans="1:9">
      <c r="A84" t="str">
        <f>'[1]DATI INPUT'!A91</f>
        <v>09 - Banche ed istituti di credito</v>
      </c>
      <c r="G84" s="247">
        <f t="shared" si="7"/>
        <v>1.5763712152981444</v>
      </c>
      <c r="H84" s="248">
        <f t="shared" si="8"/>
        <v>0.89631235264080789</v>
      </c>
      <c r="I84" s="249">
        <f t="shared" si="9"/>
        <v>2.4726835679389523</v>
      </c>
    </row>
    <row r="85" spans="1:9">
      <c r="A85" t="str">
        <f>'[1]DATI INPUT'!A92</f>
        <v>10 - Negozi abbigl., calzature, libreria, cartol., ferram. e altri beni durevoli</v>
      </c>
      <c r="G85" s="247">
        <f t="shared" si="7"/>
        <v>3.2717138430716206</v>
      </c>
      <c r="H85" s="248">
        <f t="shared" si="8"/>
        <v>1.8600464309227389</v>
      </c>
      <c r="I85" s="249">
        <f t="shared" si="9"/>
        <v>5.1317602739943595</v>
      </c>
    </row>
    <row r="86" spans="1:9">
      <c r="A86" t="str">
        <f>'[1]DATI INPUT'!A93</f>
        <v>11 - Edicola, farmacia, tabaccaio, plurilicenze</v>
      </c>
      <c r="G86" s="247">
        <f t="shared" si="7"/>
        <v>3.5691423742599495</v>
      </c>
      <c r="H86" s="248">
        <f t="shared" si="8"/>
        <v>2.0206687773030603</v>
      </c>
      <c r="I86" s="249">
        <f t="shared" si="9"/>
        <v>5.5898111515630102</v>
      </c>
    </row>
    <row r="87" spans="1:9">
      <c r="A87" t="str">
        <f>'[1]DATI INPUT'!A94</f>
        <v>12 - Attività artigianali tipo botteghe: falegname, idraul.,fabbro, elettric., parrucchiere</v>
      </c>
      <c r="G87" s="247">
        <f t="shared" si="7"/>
        <v>2.4983996619819648</v>
      </c>
      <c r="H87" s="248">
        <f t="shared" si="8"/>
        <v>1.4168477344288879</v>
      </c>
      <c r="I87" s="249">
        <f t="shared" si="9"/>
        <v>3.9152473964108525</v>
      </c>
    </row>
    <row r="88" spans="1:9">
      <c r="A88" t="str">
        <f>'[1]DATI INPUT'!A95</f>
        <v>13 - Carrozzeria, autofficina, elettrauto</v>
      </c>
      <c r="G88" s="247">
        <f t="shared" si="7"/>
        <v>2.736342486932628</v>
      </c>
      <c r="H88" s="248">
        <f t="shared" si="8"/>
        <v>1.5506996897458225</v>
      </c>
      <c r="I88" s="249">
        <f t="shared" si="9"/>
        <v>4.287042176678451</v>
      </c>
    </row>
    <row r="89" spans="1:9">
      <c r="A89" t="str">
        <f>'[1]DATI INPUT'!A96</f>
        <v>14 - Attività industriali con capannoni di produzione</v>
      </c>
      <c r="G89" s="247">
        <f t="shared" si="7"/>
        <v>2.6173710744572962</v>
      </c>
      <c r="H89" s="248">
        <f t="shared" si="8"/>
        <v>1.4872439479659425</v>
      </c>
      <c r="I89" s="249">
        <f t="shared" si="9"/>
        <v>4.1046150224232392</v>
      </c>
    </row>
    <row r="90" spans="1:9">
      <c r="A90" t="str">
        <f>'[1]DATI INPUT'!A97</f>
        <v>15 - Attività artigianali di produzione beni specifici</v>
      </c>
      <c r="G90" s="247">
        <f t="shared" si="7"/>
        <v>2.2753282635907177</v>
      </c>
      <c r="H90" s="248">
        <f t="shared" si="8"/>
        <v>1.2879532589385059</v>
      </c>
      <c r="I90" s="249">
        <f t="shared" si="9"/>
        <v>3.5632815225292234</v>
      </c>
    </row>
    <row r="91" spans="1:9">
      <c r="A91" t="str">
        <f>'[1]DATI INPUT'!A98</f>
        <v>16 - Ristoranti, trattorie, osterie, pizzerie</v>
      </c>
      <c r="G91" s="247">
        <f t="shared" si="7"/>
        <v>14.901169412535287</v>
      </c>
      <c r="H91" s="248">
        <f t="shared" si="8"/>
        <v>8.4396136567240685</v>
      </c>
      <c r="I91" s="249">
        <f t="shared" si="9"/>
        <v>23.340783069259356</v>
      </c>
    </row>
    <row r="92" spans="1:9">
      <c r="A92" t="str">
        <f>'[1]DATI INPUT'!A99</f>
        <v>17 - Bar, caffè, pasticceria</v>
      </c>
      <c r="G92" s="247">
        <f t="shared" si="7"/>
        <v>11.391512744513006</v>
      </c>
      <c r="H92" s="248">
        <f t="shared" si="8"/>
        <v>6.4486897583803273</v>
      </c>
      <c r="I92" s="249">
        <f t="shared" si="9"/>
        <v>17.840202502893334</v>
      </c>
    </row>
    <row r="93" spans="1:9">
      <c r="A93" t="str">
        <f>'[1]DATI INPUT'!A100</f>
        <v>18 - Supermercato, pane e pasta, macelleria, salumi e formaggi, generi alim.</v>
      </c>
      <c r="G93" s="247">
        <f t="shared" si="7"/>
        <v>3.5393995211411164</v>
      </c>
      <c r="H93" s="248">
        <f t="shared" si="8"/>
        <v>3.2124469276064356</v>
      </c>
      <c r="I93" s="249">
        <f t="shared" si="9"/>
        <v>6.7518464487475516</v>
      </c>
    </row>
    <row r="94" spans="1:9">
      <c r="A94" t="str">
        <f>'[1]DATI INPUT'!A101</f>
        <v>19 - Plurilicenze alimentari e/o miste</v>
      </c>
      <c r="G94" s="247">
        <f t="shared" si="7"/>
        <v>7.1085418954010668</v>
      </c>
      <c r="H94" s="248">
        <f t="shared" si="8"/>
        <v>4.0353885788142572</v>
      </c>
      <c r="I94" s="249">
        <f t="shared" si="9"/>
        <v>11.143930474215324</v>
      </c>
    </row>
    <row r="95" spans="1:9">
      <c r="A95" t="str">
        <f>'[1]DATI INPUT'!A102</f>
        <v>20 - Ortofrutta, pescherie, fiori e piante</v>
      </c>
      <c r="G95" s="247">
        <f t="shared" si="7"/>
        <v>19.570797352192056</v>
      </c>
      <c r="H95" s="248">
        <f t="shared" si="8"/>
        <v>11.092856859895308</v>
      </c>
      <c r="I95" s="249">
        <f t="shared" si="9"/>
        <v>30.663654212087366</v>
      </c>
    </row>
    <row r="96" spans="1:9">
      <c r="A96" t="str">
        <f>'[1]DATI INPUT'!A103</f>
        <v>21 - Discoteche, night club</v>
      </c>
      <c r="G96" s="247" t="str">
        <f t="shared" si="7"/>
        <v/>
      </c>
      <c r="H96" s="248" t="str">
        <f t="shared" si="8"/>
        <v/>
      </c>
      <c r="I96" s="249" t="str">
        <f t="shared" si="9"/>
        <v/>
      </c>
    </row>
    <row r="97" spans="1:9">
      <c r="A97" t="str">
        <f>'[1]DATI INPUT'!A104</f>
        <v>22 - Magazzini</v>
      </c>
      <c r="G97" s="247">
        <f t="shared" si="7"/>
        <v>1.0707427122779847</v>
      </c>
      <c r="H97" s="248">
        <f t="shared" si="8"/>
        <v>0.60580403480479383</v>
      </c>
      <c r="I97" s="249">
        <f t="shared" si="9"/>
        <v>1.6765467470827784</v>
      </c>
    </row>
    <row r="98" spans="1:9">
      <c r="A98" t="str">
        <f>'[1]DATI INPUT'!A105</f>
        <v>23 - Agriturismi con ristorante</v>
      </c>
      <c r="G98" s="247">
        <f t="shared" si="7"/>
        <v>3.0337710181209574</v>
      </c>
      <c r="H98" s="248">
        <f t="shared" si="8"/>
        <v>1.7172710119180081</v>
      </c>
      <c r="I98" s="249">
        <f t="shared" si="9"/>
        <v>4.7510420300389651</v>
      </c>
    </row>
    <row r="99" spans="1:9">
      <c r="A99" t="str">
        <f>'[1]DATI INPUT'!A106</f>
        <v>24 - Agriturismi senza ristorante, case vacanze, affittacamere</v>
      </c>
      <c r="G99" s="247">
        <f t="shared" si="7"/>
        <v>2.2307139839124686</v>
      </c>
      <c r="H99" s="248">
        <f t="shared" si="8"/>
        <v>1.0946115457029335</v>
      </c>
      <c r="I99" s="249">
        <f t="shared" si="9"/>
        <v>3.3253255296154021</v>
      </c>
    </row>
    <row r="100" spans="1:9">
      <c r="A100" t="str">
        <f>'[1]DATI INPUT'!A107</f>
        <v>25 - Cantine vinicole ed aziende di trasformazione agro-alimentare</v>
      </c>
      <c r="G100" s="247">
        <f t="shared" si="7"/>
        <v>2.2753282635907182</v>
      </c>
      <c r="H100" s="248">
        <f t="shared" si="8"/>
        <v>1.2879532589385059</v>
      </c>
      <c r="I100" s="249">
        <f t="shared" si="9"/>
        <v>3.5632815225292243</v>
      </c>
    </row>
  </sheetData>
  <mergeCells count="5">
    <mergeCell ref="A1:K1"/>
    <mergeCell ref="C3:D3"/>
    <mergeCell ref="A7:K7"/>
    <mergeCell ref="A40:K40"/>
    <mergeCell ref="A73:K73"/>
  </mergeCells>
  <conditionalFormatting sqref="G37">
    <cfRule type="iconSet" priority="2">
      <iconSet reverse="1">
        <cfvo type="percent" val="0"/>
        <cfvo type="num" val="1.05"/>
        <cfvo type="num" val="1.91"/>
      </iconSet>
    </cfRule>
  </conditionalFormatting>
  <conditionalFormatting sqref="G70">
    <cfRule type="iconSet" priority="1">
      <iconSet reverse="1">
        <cfvo type="percent" val="0"/>
        <cfvo type="num" val="8.57"/>
        <cfvo type="num" val="15.68"/>
      </iconSet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Foglio1</vt:lpstr>
      <vt:lpstr>Foglio2</vt:lpstr>
      <vt:lpstr>Foglio3</vt:lpstr>
      <vt:lpstr>Foglio4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Utente Windows</cp:lastModifiedBy>
  <cp:lastPrinted>2020-09-28T08:44:38Z</cp:lastPrinted>
  <dcterms:created xsi:type="dcterms:W3CDTF">2020-09-28T08:40:41Z</dcterms:created>
  <dcterms:modified xsi:type="dcterms:W3CDTF">2020-09-28T08:48:15Z</dcterms:modified>
</cp:coreProperties>
</file>